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15" activeTab="3"/>
  </bookViews>
  <sheets>
    <sheet name="SAŽETAK" sheetId="1" r:id="rId1"/>
    <sheet name="OPĆI DIO - PRIHODI" sheetId="2" r:id="rId2"/>
    <sheet name="OPĆI DIO - RASHODI" sheetId="3" r:id="rId3"/>
    <sheet name="POSEBNI DIO" sheetId="4" r:id="rId4"/>
  </sheets>
  <definedNames>
    <definedName name="_xlnm.Print_Area" localSheetId="1">'OPĆI DIO - PRIHODI'!$A$1:$I$70</definedName>
    <definedName name="_xlnm.Print_Area" localSheetId="2">'OPĆI DIO - RASHODI'!$A$1:$I$104</definedName>
    <definedName name="_xlnm.Print_Area" localSheetId="3">'POSEBNI DIO'!$A$1:$L$420</definedName>
    <definedName name="_xlnm.Print_Area" localSheetId="0">SAŽETAK!$A$1:$H$58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G47" i="1"/>
  <c r="G48" i="1"/>
  <c r="G50" i="1"/>
  <c r="G44" i="1"/>
  <c r="G20" i="1"/>
  <c r="G33" i="1"/>
  <c r="G34" i="1"/>
  <c r="G39" i="1"/>
  <c r="C20" i="1"/>
  <c r="D20" i="1"/>
  <c r="G16" i="1"/>
  <c r="G17" i="1"/>
  <c r="G18" i="1"/>
  <c r="G19" i="1"/>
  <c r="F14" i="1"/>
  <c r="G14" i="1"/>
  <c r="F62" i="2"/>
  <c r="H63" i="2"/>
  <c r="H64" i="2"/>
  <c r="H65" i="2"/>
  <c r="H66" i="2"/>
  <c r="H67" i="2"/>
  <c r="H62" i="2"/>
  <c r="H57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C62" i="2"/>
  <c r="C63" i="2"/>
  <c r="C64" i="2"/>
  <c r="C65" i="2"/>
  <c r="C66" i="2"/>
  <c r="C67" i="2"/>
  <c r="D62" i="2"/>
  <c r="D63" i="2"/>
  <c r="D64" i="2"/>
  <c r="D65" i="2"/>
  <c r="D66" i="2"/>
  <c r="D67" i="2"/>
  <c r="E62" i="2"/>
  <c r="E63" i="2"/>
  <c r="E64" i="2"/>
  <c r="E65" i="2"/>
  <c r="E66" i="2"/>
  <c r="E67" i="2"/>
  <c r="E16" i="2"/>
  <c r="C99" i="3"/>
  <c r="C100" i="3"/>
  <c r="C101" i="3"/>
  <c r="D99" i="3"/>
  <c r="D100" i="3"/>
  <c r="D101" i="3" s="1"/>
  <c r="E101" i="3"/>
  <c r="F99" i="3"/>
  <c r="E99" i="3"/>
  <c r="E100" i="3"/>
  <c r="G71" i="3"/>
  <c r="G65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6" i="3"/>
  <c r="G67" i="3"/>
  <c r="G68" i="3"/>
  <c r="G69" i="3"/>
  <c r="G70" i="3"/>
  <c r="G14" i="3"/>
  <c r="G13" i="3"/>
  <c r="E12" i="3"/>
  <c r="F12" i="3"/>
  <c r="E23" i="3"/>
  <c r="E36" i="3"/>
  <c r="E94" i="3" l="1"/>
  <c r="D16" i="2"/>
  <c r="E20" i="1" l="1"/>
  <c r="B20" i="1"/>
  <c r="J357" i="4"/>
  <c r="J359" i="4"/>
  <c r="J360" i="4"/>
  <c r="J361" i="4"/>
  <c r="J362" i="4"/>
  <c r="J340" i="4"/>
  <c r="F101" i="3"/>
  <c r="F100" i="3"/>
  <c r="F48" i="3"/>
  <c r="F57" i="2" l="1"/>
  <c r="F67" i="2"/>
  <c r="F12" i="2"/>
  <c r="F13" i="2"/>
  <c r="G22" i="2"/>
  <c r="G23" i="2"/>
  <c r="F16" i="2"/>
  <c r="F71" i="3" l="1"/>
  <c r="F76" i="3"/>
  <c r="F77" i="3"/>
  <c r="F36" i="3"/>
  <c r="F29" i="3"/>
  <c r="F13" i="3"/>
  <c r="F24" i="3"/>
  <c r="F23" i="3" l="1"/>
  <c r="F94" i="3" s="1"/>
  <c r="J403" i="4"/>
  <c r="J404" i="4"/>
  <c r="J406" i="4"/>
  <c r="J407" i="4"/>
  <c r="J409" i="4"/>
  <c r="J410" i="4"/>
  <c r="J414" i="4"/>
  <c r="J415" i="4"/>
  <c r="J367" i="4"/>
  <c r="I366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5" i="4"/>
  <c r="H326" i="4"/>
  <c r="H327" i="4"/>
  <c r="H328" i="4"/>
  <c r="H329" i="4"/>
  <c r="H330" i="4"/>
  <c r="H331" i="4"/>
  <c r="H332" i="4"/>
  <c r="H333" i="4"/>
  <c r="H334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7" i="4"/>
  <c r="H358" i="4"/>
  <c r="H359" i="4"/>
  <c r="H360" i="4"/>
  <c r="H361" i="4"/>
  <c r="H362" i="4"/>
  <c r="H367" i="4"/>
  <c r="H368" i="4"/>
  <c r="H369" i="4"/>
  <c r="H370" i="4"/>
  <c r="H371" i="4"/>
  <c r="H372" i="4"/>
  <c r="H373" i="4"/>
  <c r="H374" i="4"/>
  <c r="H375" i="4"/>
  <c r="H381" i="4"/>
  <c r="H382" i="4"/>
  <c r="H383" i="4"/>
  <c r="H384" i="4"/>
  <c r="H385" i="4"/>
  <c r="H387" i="4"/>
  <c r="H388" i="4"/>
  <c r="H391" i="4"/>
  <c r="H392" i="4"/>
  <c r="H393" i="4"/>
  <c r="H395" i="4"/>
  <c r="H396" i="4"/>
  <c r="H397" i="4"/>
  <c r="H403" i="4"/>
  <c r="H404" i="4"/>
  <c r="H406" i="4"/>
  <c r="H407" i="4"/>
  <c r="H409" i="4"/>
  <c r="H410" i="4"/>
  <c r="H413" i="4"/>
  <c r="H414" i="4"/>
  <c r="H415" i="4"/>
  <c r="H416" i="4"/>
  <c r="H417" i="4"/>
  <c r="J147" i="4"/>
  <c r="J135" i="4"/>
  <c r="J132" i="4"/>
  <c r="H132" i="4"/>
  <c r="H117" i="4"/>
  <c r="H118" i="4"/>
  <c r="H119" i="4"/>
  <c r="H120" i="4"/>
  <c r="H123" i="4"/>
  <c r="H124" i="4"/>
  <c r="H126" i="4"/>
  <c r="H128" i="4"/>
  <c r="H129" i="4"/>
  <c r="H131" i="4"/>
  <c r="H133" i="4"/>
  <c r="H134" i="4"/>
  <c r="H135" i="4"/>
  <c r="H140" i="4"/>
  <c r="H142" i="4"/>
  <c r="H144" i="4"/>
  <c r="H147" i="4"/>
  <c r="H152" i="4"/>
  <c r="H153" i="4"/>
  <c r="H154" i="4"/>
  <c r="H155" i="4"/>
  <c r="H157" i="4"/>
  <c r="H158" i="4"/>
  <c r="H159" i="4"/>
  <c r="H160" i="4"/>
  <c r="H162" i="4"/>
  <c r="H163" i="4"/>
  <c r="H164" i="4"/>
  <c r="H165" i="4"/>
  <c r="H166" i="4"/>
  <c r="H171" i="4"/>
  <c r="H172" i="4"/>
  <c r="H173" i="4"/>
  <c r="H174" i="4"/>
  <c r="H175" i="4"/>
  <c r="H176" i="4"/>
  <c r="H178" i="4"/>
  <c r="H179" i="4"/>
  <c r="H180" i="4"/>
  <c r="H181" i="4"/>
  <c r="H183" i="4"/>
  <c r="H184" i="4"/>
  <c r="H185" i="4"/>
  <c r="H186" i="4"/>
  <c r="H187" i="4"/>
  <c r="H188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10" i="4"/>
  <c r="H211" i="4"/>
  <c r="H212" i="4"/>
  <c r="H215" i="4"/>
  <c r="H217" i="4"/>
  <c r="H219" i="4"/>
  <c r="H220" i="4"/>
  <c r="H221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8" i="4"/>
  <c r="H249" i="4"/>
  <c r="H251" i="4"/>
  <c r="H252" i="4"/>
  <c r="H253" i="4"/>
  <c r="H254" i="4"/>
  <c r="H255" i="4"/>
  <c r="H256" i="4"/>
  <c r="H257" i="4"/>
  <c r="H258" i="4"/>
  <c r="H259" i="4"/>
  <c r="H26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100" i="4"/>
  <c r="H104" i="4"/>
  <c r="H105" i="4"/>
  <c r="H106" i="4"/>
  <c r="H107" i="4"/>
  <c r="H108" i="4"/>
  <c r="H109" i="4"/>
  <c r="H110" i="4"/>
  <c r="H111" i="4"/>
  <c r="H112" i="4"/>
  <c r="J93" i="4"/>
  <c r="J91" i="4"/>
  <c r="H78" i="4"/>
  <c r="H79" i="4"/>
  <c r="H80" i="4"/>
  <c r="H81" i="4"/>
  <c r="H82" i="4"/>
  <c r="H83" i="4"/>
  <c r="H84" i="4"/>
  <c r="H85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J63" i="4"/>
  <c r="H47" i="4"/>
  <c r="H48" i="4"/>
  <c r="H49" i="4"/>
  <c r="H50" i="4"/>
  <c r="H51" i="4"/>
  <c r="H52" i="4"/>
  <c r="H57" i="4"/>
  <c r="H59" i="4"/>
  <c r="H60" i="4"/>
  <c r="H62" i="4"/>
  <c r="H63" i="4"/>
  <c r="H66" i="4"/>
  <c r="H67" i="4"/>
  <c r="H68" i="4"/>
  <c r="H69" i="4"/>
  <c r="H70" i="4"/>
  <c r="H71" i="4"/>
  <c r="H72" i="4"/>
  <c r="H73" i="4"/>
  <c r="H74" i="4"/>
  <c r="H44" i="4"/>
  <c r="J48" i="4"/>
  <c r="J50" i="4"/>
  <c r="J51" i="4"/>
  <c r="J52" i="4"/>
  <c r="K49" i="4"/>
  <c r="K43" i="4"/>
  <c r="K44" i="4"/>
  <c r="K18" i="4"/>
  <c r="K19" i="4"/>
  <c r="K20" i="4"/>
  <c r="K22" i="4"/>
  <c r="K23" i="4"/>
  <c r="K24" i="4"/>
  <c r="K25" i="4"/>
  <c r="K27" i="4"/>
  <c r="K28" i="4"/>
  <c r="K29" i="4"/>
  <c r="K30" i="4"/>
  <c r="K31" i="4"/>
  <c r="K32" i="4"/>
  <c r="K33" i="4"/>
  <c r="K34" i="4"/>
  <c r="K35" i="4"/>
  <c r="K40" i="4"/>
  <c r="K41" i="4"/>
  <c r="K42" i="4"/>
  <c r="H29" i="4"/>
  <c r="H19" i="4"/>
  <c r="H20" i="4"/>
  <c r="H22" i="4"/>
  <c r="H23" i="4"/>
  <c r="H24" i="4"/>
  <c r="H25" i="4"/>
  <c r="H27" i="4"/>
  <c r="H28" i="4"/>
  <c r="H30" i="4"/>
  <c r="H31" i="4"/>
  <c r="H32" i="4"/>
  <c r="H33" i="4"/>
  <c r="H34" i="4"/>
  <c r="H35" i="4"/>
  <c r="H36" i="4"/>
  <c r="H37" i="4"/>
  <c r="H39" i="4"/>
  <c r="H40" i="4"/>
  <c r="H41" i="4"/>
  <c r="H42" i="4"/>
  <c r="H43" i="4"/>
  <c r="H18" i="4"/>
  <c r="J18" i="4"/>
  <c r="G402" i="4"/>
  <c r="G405" i="4"/>
  <c r="G408" i="4"/>
  <c r="G412" i="4"/>
  <c r="G411" i="4" s="1"/>
  <c r="G380" i="4"/>
  <c r="G379" i="4" s="1"/>
  <c r="G378" i="4" s="1"/>
  <c r="G377" i="4" s="1"/>
  <c r="G376" i="4" s="1"/>
  <c r="H376" i="4" s="1"/>
  <c r="G394" i="4"/>
  <c r="H394" i="4" s="1"/>
  <c r="F335" i="4"/>
  <c r="G324" i="4"/>
  <c r="G323" i="4" s="1"/>
  <c r="G322" i="4" s="1"/>
  <c r="G309" i="4" s="1"/>
  <c r="G103" i="4"/>
  <c r="G102" i="4" s="1"/>
  <c r="G101" i="4" s="1"/>
  <c r="G100" i="4" s="1"/>
  <c r="G86" i="4"/>
  <c r="G77" i="4"/>
  <c r="G47" i="4"/>
  <c r="G46" i="4" s="1"/>
  <c r="G45" i="4" s="1"/>
  <c r="H45" i="4" s="1"/>
  <c r="F47" i="4"/>
  <c r="F46" i="4" s="1"/>
  <c r="F45" i="4" s="1"/>
  <c r="G38" i="4"/>
  <c r="G26" i="4"/>
  <c r="G17" i="4"/>
  <c r="G21" i="4"/>
  <c r="F38" i="4"/>
  <c r="F17" i="4"/>
  <c r="F21" i="4"/>
  <c r="F26" i="4"/>
  <c r="F58" i="4"/>
  <c r="F56" i="4"/>
  <c r="F61" i="4"/>
  <c r="F66" i="4"/>
  <c r="F64" i="4"/>
  <c r="F65" i="4"/>
  <c r="F77" i="4"/>
  <c r="F86" i="4"/>
  <c r="E103" i="4"/>
  <c r="F103" i="4"/>
  <c r="F102" i="4" s="1"/>
  <c r="F101" i="4" s="1"/>
  <c r="F100" i="4" s="1"/>
  <c r="F127" i="4"/>
  <c r="F125" i="4"/>
  <c r="F121" i="4" s="1"/>
  <c r="F161" i="4"/>
  <c r="F156" i="4"/>
  <c r="F151" i="4"/>
  <c r="E151" i="4"/>
  <c r="F412" i="4"/>
  <c r="F408" i="4"/>
  <c r="F405" i="4"/>
  <c r="F402" i="4"/>
  <c r="F366" i="4"/>
  <c r="F365" i="4" s="1"/>
  <c r="F364" i="4" s="1"/>
  <c r="F363" i="4" s="1"/>
  <c r="F356" i="4"/>
  <c r="F355" i="4" s="1"/>
  <c r="F354" i="4" s="1"/>
  <c r="F353" i="4" s="1"/>
  <c r="F250" i="4"/>
  <c r="F247" i="4" s="1"/>
  <c r="F246" i="4" s="1"/>
  <c r="F245" i="4" s="1"/>
  <c r="F222" i="4"/>
  <c r="F216" i="4"/>
  <c r="F218" i="4"/>
  <c r="F214" i="4"/>
  <c r="F190" i="4"/>
  <c r="F189" i="4" s="1"/>
  <c r="F182" i="4"/>
  <c r="F177" i="4"/>
  <c r="E177" i="4"/>
  <c r="F170" i="4"/>
  <c r="F169" i="4" s="1"/>
  <c r="E170" i="4"/>
  <c r="F380" i="4"/>
  <c r="F379" i="4" s="1"/>
  <c r="F378" i="4" s="1"/>
  <c r="F324" i="4"/>
  <c r="F323" i="4" s="1"/>
  <c r="F322" i="4" s="1"/>
  <c r="F309" i="4" s="1"/>
  <c r="F273" i="4"/>
  <c r="F272" i="4" s="1"/>
  <c r="F271" i="4" s="1"/>
  <c r="F264" i="4"/>
  <c r="F145" i="4"/>
  <c r="F138" i="4"/>
  <c r="F116" i="4"/>
  <c r="F97" i="4"/>
  <c r="H380" i="4" l="1"/>
  <c r="H379" i="4"/>
  <c r="H377" i="4"/>
  <c r="H322" i="4"/>
  <c r="F150" i="4"/>
  <c r="F149" i="4" s="1"/>
  <c r="F148" i="4" s="1"/>
  <c r="H46" i="4"/>
  <c r="H101" i="4"/>
  <c r="H378" i="4"/>
  <c r="G16" i="4"/>
  <c r="G15" i="4" s="1"/>
  <c r="G14" i="4" s="1"/>
  <c r="H324" i="4"/>
  <c r="G76" i="4"/>
  <c r="H323" i="4"/>
  <c r="F137" i="4"/>
  <c r="F136" i="4" s="1"/>
  <c r="G401" i="4"/>
  <c r="G400" i="4" s="1"/>
  <c r="G399" i="4" s="1"/>
  <c r="G398" i="4" s="1"/>
  <c r="F55" i="4"/>
  <c r="F54" i="4" s="1"/>
  <c r="F53" i="4" s="1"/>
  <c r="F16" i="4"/>
  <c r="F15" i="4" s="1"/>
  <c r="F14" i="4" s="1"/>
  <c r="F115" i="4"/>
  <c r="F114" i="4" s="1"/>
  <c r="F168" i="4"/>
  <c r="F167" i="4" s="1"/>
  <c r="F213" i="4"/>
  <c r="F411" i="4"/>
  <c r="F207" i="4"/>
  <c r="F206" i="4" s="1"/>
  <c r="F377" i="4"/>
  <c r="F376" i="4" s="1"/>
  <c r="F401" i="4"/>
  <c r="F400" i="4" s="1"/>
  <c r="F399" i="4" s="1"/>
  <c r="F398" i="4" s="1"/>
  <c r="F394" i="4"/>
  <c r="F352" i="4"/>
  <c r="F76" i="4"/>
  <c r="F75" i="4" s="1"/>
  <c r="G75" i="4" l="1"/>
  <c r="H76" i="4"/>
  <c r="F113" i="4"/>
  <c r="F13" i="4"/>
  <c r="K75" i="4" l="1"/>
  <c r="H75" i="4"/>
  <c r="F12" i="4"/>
  <c r="E412" i="4" l="1"/>
  <c r="E408" i="4"/>
  <c r="E405" i="4"/>
  <c r="E402" i="4"/>
  <c r="E390" i="4"/>
  <c r="E389" i="4" s="1"/>
  <c r="E386" i="4"/>
  <c r="E383" i="4"/>
  <c r="E380" i="4"/>
  <c r="E379" i="4" s="1"/>
  <c r="E366" i="4"/>
  <c r="E365" i="4" s="1"/>
  <c r="E364" i="4" s="1"/>
  <c r="E363" i="4" s="1"/>
  <c r="E356" i="4"/>
  <c r="E355" i="4" s="1"/>
  <c r="E354" i="4" s="1"/>
  <c r="E353" i="4" s="1"/>
  <c r="E335" i="4"/>
  <c r="E312" i="4"/>
  <c r="E311" i="4" s="1"/>
  <c r="E310" i="4" s="1"/>
  <c r="E309" i="4" s="1"/>
  <c r="E250" i="4"/>
  <c r="E247" i="4" s="1"/>
  <c r="E246" i="4" s="1"/>
  <c r="E245" i="4" s="1"/>
  <c r="E222" i="4"/>
  <c r="E218" i="4"/>
  <c r="E216" i="4"/>
  <c r="E214" i="4"/>
  <c r="E190" i="4"/>
  <c r="E189" i="4" s="1"/>
  <c r="E182" i="4"/>
  <c r="E169" i="4" s="1"/>
  <c r="E161" i="4"/>
  <c r="E156" i="4"/>
  <c r="E150" i="4" s="1"/>
  <c r="E149" i="4" s="1"/>
  <c r="E148" i="4" s="1"/>
  <c r="E146" i="4"/>
  <c r="E145" i="4"/>
  <c r="E143" i="4"/>
  <c r="E141" i="4"/>
  <c r="E139" i="4"/>
  <c r="E130" i="4"/>
  <c r="E127" i="4"/>
  <c r="E125" i="4"/>
  <c r="E122" i="4"/>
  <c r="E116" i="4"/>
  <c r="E102" i="4"/>
  <c r="E86" i="4"/>
  <c r="E77" i="4"/>
  <c r="E66" i="4"/>
  <c r="E65" i="4"/>
  <c r="E64" i="4"/>
  <c r="E61" i="4"/>
  <c r="E58" i="4"/>
  <c r="E56" i="4"/>
  <c r="E38" i="4"/>
  <c r="E26" i="4"/>
  <c r="E21" i="4"/>
  <c r="E17" i="4"/>
  <c r="E16" i="4" s="1"/>
  <c r="E15" i="4" s="1"/>
  <c r="E14" i="4" s="1"/>
  <c r="I17" i="4"/>
  <c r="I21" i="4"/>
  <c r="K21" i="4" s="1"/>
  <c r="I26" i="4"/>
  <c r="K26" i="4" s="1"/>
  <c r="K415" i="4"/>
  <c r="K414" i="4"/>
  <c r="I412" i="4"/>
  <c r="H412" i="4" s="1"/>
  <c r="K410" i="4"/>
  <c r="K409" i="4"/>
  <c r="I408" i="4"/>
  <c r="H408" i="4" s="1"/>
  <c r="K407" i="4"/>
  <c r="K406" i="4"/>
  <c r="I405" i="4"/>
  <c r="H405" i="4" s="1"/>
  <c r="K404" i="4"/>
  <c r="K403" i="4"/>
  <c r="I402" i="4"/>
  <c r="H402" i="4" s="1"/>
  <c r="I390" i="4"/>
  <c r="H390" i="4" s="1"/>
  <c r="I386" i="4"/>
  <c r="H386" i="4" s="1"/>
  <c r="K370" i="4"/>
  <c r="J370" i="4"/>
  <c r="K369" i="4"/>
  <c r="J369" i="4"/>
  <c r="K368" i="4"/>
  <c r="J368" i="4"/>
  <c r="K367" i="4"/>
  <c r="I365" i="4"/>
  <c r="K361" i="4"/>
  <c r="K360" i="4"/>
  <c r="K358" i="4"/>
  <c r="K357" i="4"/>
  <c r="I356" i="4"/>
  <c r="I355" i="4" s="1"/>
  <c r="G356" i="4"/>
  <c r="K345" i="4"/>
  <c r="K344" i="4"/>
  <c r="K343" i="4"/>
  <c r="K342" i="4"/>
  <c r="K341" i="4"/>
  <c r="K340" i="4"/>
  <c r="K339" i="4"/>
  <c r="J339" i="4"/>
  <c r="K338" i="4"/>
  <c r="J338" i="4"/>
  <c r="K337" i="4"/>
  <c r="J337" i="4"/>
  <c r="K336" i="4"/>
  <c r="J336" i="4"/>
  <c r="I335" i="4"/>
  <c r="G335" i="4"/>
  <c r="H335" i="4" s="1"/>
  <c r="K330" i="4"/>
  <c r="J330" i="4"/>
  <c r="K329" i="4"/>
  <c r="J329" i="4"/>
  <c r="K328" i="4"/>
  <c r="J328" i="4"/>
  <c r="K327" i="4"/>
  <c r="J327" i="4"/>
  <c r="K326" i="4"/>
  <c r="J326" i="4"/>
  <c r="K325" i="4"/>
  <c r="J325" i="4"/>
  <c r="K324" i="4"/>
  <c r="J324" i="4"/>
  <c r="K323" i="4"/>
  <c r="J323" i="4"/>
  <c r="K322" i="4"/>
  <c r="J322" i="4"/>
  <c r="K321" i="4"/>
  <c r="J321" i="4"/>
  <c r="K320" i="4"/>
  <c r="J320" i="4"/>
  <c r="K319" i="4"/>
  <c r="J319" i="4"/>
  <c r="K318" i="4"/>
  <c r="J318" i="4"/>
  <c r="K317" i="4"/>
  <c r="J317" i="4"/>
  <c r="J314" i="4"/>
  <c r="J313" i="4"/>
  <c r="J308" i="4"/>
  <c r="J307" i="4"/>
  <c r="J306" i="4"/>
  <c r="J305" i="4"/>
  <c r="J304" i="4"/>
  <c r="K301" i="4"/>
  <c r="K300" i="4"/>
  <c r="K299" i="4"/>
  <c r="K298" i="4"/>
  <c r="J298" i="4"/>
  <c r="K297" i="4"/>
  <c r="J297" i="4"/>
  <c r="K296" i="4"/>
  <c r="J296" i="4"/>
  <c r="K295" i="4"/>
  <c r="J295" i="4"/>
  <c r="K294" i="4"/>
  <c r="J294" i="4"/>
  <c r="K293" i="4"/>
  <c r="J293" i="4"/>
  <c r="K292" i="4"/>
  <c r="J292" i="4"/>
  <c r="K291" i="4"/>
  <c r="J291" i="4"/>
  <c r="K290" i="4"/>
  <c r="K289" i="4"/>
  <c r="K288" i="4"/>
  <c r="K286" i="4"/>
  <c r="K285" i="4"/>
  <c r="K284" i="4"/>
  <c r="J284" i="4"/>
  <c r="K283" i="4"/>
  <c r="J283" i="4"/>
  <c r="K282" i="4"/>
  <c r="J282" i="4"/>
  <c r="K271" i="4"/>
  <c r="G264" i="4"/>
  <c r="K260" i="4"/>
  <c r="J260" i="4"/>
  <c r="K259" i="4"/>
  <c r="K258" i="4"/>
  <c r="K257" i="4"/>
  <c r="K256" i="4"/>
  <c r="J256" i="4"/>
  <c r="K255" i="4"/>
  <c r="J255" i="4"/>
  <c r="K254" i="4"/>
  <c r="K251" i="4"/>
  <c r="I250" i="4"/>
  <c r="G250" i="4"/>
  <c r="H250" i="4" s="1"/>
  <c r="K249" i="4"/>
  <c r="K248" i="4"/>
  <c r="K244" i="4"/>
  <c r="K243" i="4"/>
  <c r="K242" i="4"/>
  <c r="K241" i="4"/>
  <c r="K240" i="4"/>
  <c r="K239" i="4"/>
  <c r="K238" i="4"/>
  <c r="K237" i="4"/>
  <c r="K236" i="4"/>
  <c r="K224" i="4"/>
  <c r="J224" i="4"/>
  <c r="K223" i="4"/>
  <c r="I222" i="4"/>
  <c r="G222" i="4"/>
  <c r="K219" i="4"/>
  <c r="J219" i="4"/>
  <c r="I218" i="4"/>
  <c r="G218" i="4"/>
  <c r="K217" i="4"/>
  <c r="I216" i="4"/>
  <c r="G216" i="4"/>
  <c r="K215" i="4"/>
  <c r="J215" i="4"/>
  <c r="I214" i="4"/>
  <c r="G214" i="4"/>
  <c r="G209" i="4"/>
  <c r="H209" i="4" s="1"/>
  <c r="K194" i="4"/>
  <c r="J194" i="4"/>
  <c r="K193" i="4"/>
  <c r="J193" i="4"/>
  <c r="K192" i="4"/>
  <c r="J192" i="4"/>
  <c r="K191" i="4"/>
  <c r="I190" i="4"/>
  <c r="G190" i="4"/>
  <c r="G189" i="4" s="1"/>
  <c r="K186" i="4"/>
  <c r="J186" i="4"/>
  <c r="K185" i="4"/>
  <c r="J185" i="4"/>
  <c r="K184" i="4"/>
  <c r="J184" i="4"/>
  <c r="K183" i="4"/>
  <c r="J183" i="4"/>
  <c r="I182" i="4"/>
  <c r="G182" i="4"/>
  <c r="K181" i="4"/>
  <c r="J181" i="4"/>
  <c r="K180" i="4"/>
  <c r="J180" i="4"/>
  <c r="K179" i="4"/>
  <c r="J179" i="4"/>
  <c r="I177" i="4"/>
  <c r="G177" i="4"/>
  <c r="K176" i="4"/>
  <c r="J176" i="4"/>
  <c r="K174" i="4"/>
  <c r="J174" i="4"/>
  <c r="K172" i="4"/>
  <c r="J172" i="4"/>
  <c r="K171" i="4"/>
  <c r="J171" i="4"/>
  <c r="I170" i="4"/>
  <c r="G170" i="4"/>
  <c r="K166" i="4"/>
  <c r="J166" i="4"/>
  <c r="K165" i="4"/>
  <c r="J165" i="4"/>
  <c r="K164" i="4"/>
  <c r="J164" i="4"/>
  <c r="K163" i="4"/>
  <c r="J163" i="4"/>
  <c r="K162" i="4"/>
  <c r="J162" i="4"/>
  <c r="I161" i="4"/>
  <c r="G161" i="4"/>
  <c r="K160" i="4"/>
  <c r="J160" i="4"/>
  <c r="K159" i="4"/>
  <c r="J159" i="4"/>
  <c r="K158" i="4"/>
  <c r="J158" i="4"/>
  <c r="K157" i="4"/>
  <c r="J157" i="4"/>
  <c r="I156" i="4"/>
  <c r="G156" i="4"/>
  <c r="K155" i="4"/>
  <c r="J155" i="4"/>
  <c r="K154" i="4"/>
  <c r="J154" i="4"/>
  <c r="K153" i="4"/>
  <c r="J153" i="4"/>
  <c r="K152" i="4"/>
  <c r="J152" i="4"/>
  <c r="I151" i="4"/>
  <c r="G151" i="4"/>
  <c r="K147" i="4"/>
  <c r="I146" i="4"/>
  <c r="G146" i="4"/>
  <c r="K144" i="4"/>
  <c r="J144" i="4"/>
  <c r="I143" i="4"/>
  <c r="G143" i="4"/>
  <c r="K142" i="4"/>
  <c r="I141" i="4"/>
  <c r="G141" i="4"/>
  <c r="K140" i="4"/>
  <c r="J140" i="4"/>
  <c r="I139" i="4"/>
  <c r="H139" i="4" s="1"/>
  <c r="J134" i="4"/>
  <c r="K132" i="4"/>
  <c r="K131" i="4"/>
  <c r="J131" i="4"/>
  <c r="I130" i="4"/>
  <c r="H130" i="4" s="1"/>
  <c r="J129" i="4"/>
  <c r="K128" i="4"/>
  <c r="I127" i="4"/>
  <c r="G127" i="4"/>
  <c r="K126" i="4"/>
  <c r="I125" i="4"/>
  <c r="G125" i="4"/>
  <c r="H125" i="4" s="1"/>
  <c r="K124" i="4"/>
  <c r="K123" i="4"/>
  <c r="I122" i="4"/>
  <c r="G122" i="4"/>
  <c r="H122" i="4" s="1"/>
  <c r="K120" i="4"/>
  <c r="K119" i="4"/>
  <c r="K118" i="4"/>
  <c r="K117" i="4"/>
  <c r="I116" i="4"/>
  <c r="G116" i="4"/>
  <c r="K112" i="4"/>
  <c r="J112" i="4"/>
  <c r="K111" i="4"/>
  <c r="J111" i="4"/>
  <c r="K110" i="4"/>
  <c r="J110" i="4"/>
  <c r="K109" i="4"/>
  <c r="J109" i="4"/>
  <c r="K108" i="4"/>
  <c r="J108" i="4"/>
  <c r="K107" i="4"/>
  <c r="J107" i="4"/>
  <c r="K106" i="4"/>
  <c r="J106" i="4"/>
  <c r="K105" i="4"/>
  <c r="J105" i="4"/>
  <c r="K104" i="4"/>
  <c r="J104" i="4"/>
  <c r="I103" i="4"/>
  <c r="K101" i="4"/>
  <c r="J101" i="4"/>
  <c r="K100" i="4"/>
  <c r="J100" i="4"/>
  <c r="K95" i="4"/>
  <c r="J95" i="4"/>
  <c r="K94" i="4"/>
  <c r="J94" i="4"/>
  <c r="K93" i="4"/>
  <c r="K91" i="4"/>
  <c r="K90" i="4"/>
  <c r="K89" i="4"/>
  <c r="K88" i="4"/>
  <c r="J88" i="4"/>
  <c r="K87" i="4"/>
  <c r="J87" i="4"/>
  <c r="I86" i="4"/>
  <c r="H86" i="4" s="1"/>
  <c r="K84" i="4"/>
  <c r="J84" i="4"/>
  <c r="K83" i="4"/>
  <c r="J83" i="4"/>
  <c r="K82" i="4"/>
  <c r="J82" i="4"/>
  <c r="K81" i="4"/>
  <c r="J81" i="4"/>
  <c r="K79" i="4"/>
  <c r="J79" i="4"/>
  <c r="K78" i="4"/>
  <c r="J78" i="4"/>
  <c r="I77" i="4"/>
  <c r="H77" i="4" s="1"/>
  <c r="K76" i="4"/>
  <c r="J76" i="4"/>
  <c r="J75" i="4"/>
  <c r="J74" i="4"/>
  <c r="J73" i="4"/>
  <c r="J67" i="4"/>
  <c r="I65" i="4"/>
  <c r="H65" i="4" s="1"/>
  <c r="I64" i="4"/>
  <c r="H64" i="4" s="1"/>
  <c r="K63" i="4"/>
  <c r="J62" i="4"/>
  <c r="I61" i="4"/>
  <c r="G61" i="4"/>
  <c r="J60" i="4"/>
  <c r="J59" i="4"/>
  <c r="I58" i="4"/>
  <c r="H58" i="4" s="1"/>
  <c r="J57" i="4"/>
  <c r="I56" i="4"/>
  <c r="H56" i="4" s="1"/>
  <c r="K48" i="4"/>
  <c r="J47" i="4"/>
  <c r="K46" i="4"/>
  <c r="J46" i="4"/>
  <c r="J45" i="4"/>
  <c r="J44" i="4"/>
  <c r="J43" i="4"/>
  <c r="J42" i="4"/>
  <c r="J41" i="4"/>
  <c r="J40" i="4"/>
  <c r="I38" i="4"/>
  <c r="J35" i="4"/>
  <c r="J34" i="4"/>
  <c r="J33" i="4"/>
  <c r="J31" i="4"/>
  <c r="J30" i="4"/>
  <c r="J29" i="4"/>
  <c r="J27" i="4"/>
  <c r="J25" i="4"/>
  <c r="J24" i="4"/>
  <c r="J23" i="4"/>
  <c r="J22" i="4"/>
  <c r="J20" i="4"/>
  <c r="J19" i="4"/>
  <c r="H100" i="3"/>
  <c r="H99" i="3"/>
  <c r="G86" i="3"/>
  <c r="G85" i="3"/>
  <c r="G84" i="3"/>
  <c r="G78" i="3"/>
  <c r="G77" i="3"/>
  <c r="H76" i="3"/>
  <c r="G76" i="3"/>
  <c r="H71" i="3"/>
  <c r="H64" i="3"/>
  <c r="H55" i="3"/>
  <c r="H23" i="3"/>
  <c r="H13" i="3"/>
  <c r="H12" i="3"/>
  <c r="F66" i="2"/>
  <c r="F65" i="2"/>
  <c r="G65" i="2" s="1"/>
  <c r="F64" i="2"/>
  <c r="F63" i="2"/>
  <c r="G57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0" i="2"/>
  <c r="G19" i="2"/>
  <c r="G18" i="2"/>
  <c r="G17" i="2"/>
  <c r="G16" i="2"/>
  <c r="H13" i="2"/>
  <c r="G13" i="2"/>
  <c r="H12" i="2"/>
  <c r="G12" i="2"/>
  <c r="B17" i="1"/>
  <c r="F50" i="1"/>
  <c r="F48" i="1"/>
  <c r="F47" i="1"/>
  <c r="F45" i="1"/>
  <c r="F44" i="1"/>
  <c r="F39" i="1"/>
  <c r="F34" i="1"/>
  <c r="F33" i="1"/>
  <c r="B28" i="1"/>
  <c r="F21" i="1"/>
  <c r="F19" i="1"/>
  <c r="F18" i="1"/>
  <c r="F16" i="1"/>
  <c r="H143" i="4" l="1"/>
  <c r="J143" i="4"/>
  <c r="H170" i="4"/>
  <c r="J146" i="4"/>
  <c r="H190" i="4"/>
  <c r="H161" i="4"/>
  <c r="G150" i="4"/>
  <c r="I389" i="4"/>
  <c r="H389" i="4" s="1"/>
  <c r="I189" i="4"/>
  <c r="H189" i="4" s="1"/>
  <c r="H214" i="4"/>
  <c r="H216" i="4"/>
  <c r="G355" i="4"/>
  <c r="K355" i="4" s="1"/>
  <c r="H356" i="4"/>
  <c r="I16" i="4"/>
  <c r="I15" i="4" s="1"/>
  <c r="K17" i="4"/>
  <c r="H17" i="4"/>
  <c r="J402" i="4"/>
  <c r="H38" i="4"/>
  <c r="K38" i="4"/>
  <c r="G55" i="4"/>
  <c r="H61" i="4"/>
  <c r="H151" i="4"/>
  <c r="J405" i="4"/>
  <c r="G115" i="4"/>
  <c r="H116" i="4"/>
  <c r="E378" i="4"/>
  <c r="E377" i="4" s="1"/>
  <c r="E376" i="4" s="1"/>
  <c r="J408" i="4"/>
  <c r="H127" i="4"/>
  <c r="H141" i="4"/>
  <c r="H156" i="4"/>
  <c r="H177" i="4"/>
  <c r="H182" i="4"/>
  <c r="H218" i="4"/>
  <c r="H222" i="4"/>
  <c r="E401" i="4"/>
  <c r="E411" i="4"/>
  <c r="J411" i="4" s="1"/>
  <c r="J412" i="4"/>
  <c r="I364" i="4"/>
  <c r="H365" i="4"/>
  <c r="K366" i="4"/>
  <c r="H366" i="4"/>
  <c r="K146" i="4"/>
  <c r="I145" i="4"/>
  <c r="H146" i="4"/>
  <c r="I102" i="4"/>
  <c r="H102" i="4" s="1"/>
  <c r="H103" i="4"/>
  <c r="J26" i="4"/>
  <c r="H26" i="4"/>
  <c r="J21" i="4"/>
  <c r="H21" i="4"/>
  <c r="J214" i="4"/>
  <c r="E121" i="4"/>
  <c r="G138" i="4"/>
  <c r="K143" i="4"/>
  <c r="K335" i="4"/>
  <c r="E168" i="4"/>
  <c r="E167" i="4" s="1"/>
  <c r="J65" i="4"/>
  <c r="G149" i="4"/>
  <c r="G148" i="4" s="1"/>
  <c r="K61" i="4"/>
  <c r="E115" i="4"/>
  <c r="E114" i="4" s="1"/>
  <c r="I213" i="4"/>
  <c r="J17" i="4"/>
  <c r="K122" i="4"/>
  <c r="K182" i="4"/>
  <c r="J61" i="4"/>
  <c r="E138" i="4"/>
  <c r="E137" i="4" s="1"/>
  <c r="E136" i="4" s="1"/>
  <c r="E213" i="4"/>
  <c r="E207" i="4" s="1"/>
  <c r="E206" i="4" s="1"/>
  <c r="J364" i="4"/>
  <c r="J77" i="4"/>
  <c r="K86" i="4"/>
  <c r="E352" i="4"/>
  <c r="K139" i="4"/>
  <c r="K250" i="4"/>
  <c r="K141" i="4"/>
  <c r="K125" i="4"/>
  <c r="K402" i="4"/>
  <c r="K218" i="4"/>
  <c r="E55" i="4"/>
  <c r="E54" i="4" s="1"/>
  <c r="E53" i="4" s="1"/>
  <c r="E13" i="4" s="1"/>
  <c r="I138" i="4"/>
  <c r="G145" i="4"/>
  <c r="K145" i="4" s="1"/>
  <c r="J161" i="4"/>
  <c r="K77" i="4"/>
  <c r="K222" i="4"/>
  <c r="K103" i="4"/>
  <c r="K151" i="4"/>
  <c r="J64" i="4"/>
  <c r="J355" i="4"/>
  <c r="J130" i="4"/>
  <c r="J56" i="4"/>
  <c r="J66" i="4"/>
  <c r="J190" i="4"/>
  <c r="J38" i="4"/>
  <c r="J312" i="4"/>
  <c r="G62" i="2"/>
  <c r="I411" i="4"/>
  <c r="H411" i="4" s="1"/>
  <c r="K216" i="4"/>
  <c r="K412" i="4"/>
  <c r="K177" i="4"/>
  <c r="J177" i="4"/>
  <c r="K127" i="4"/>
  <c r="G213" i="4"/>
  <c r="J310" i="4"/>
  <c r="I309" i="4"/>
  <c r="H309" i="4" s="1"/>
  <c r="K130" i="4"/>
  <c r="J86" i="4"/>
  <c r="K408" i="4"/>
  <c r="J58" i="4"/>
  <c r="I354" i="4"/>
  <c r="I150" i="4"/>
  <c r="K156" i="4"/>
  <c r="I169" i="4"/>
  <c r="I401" i="4"/>
  <c r="H401" i="4" s="1"/>
  <c r="I55" i="4"/>
  <c r="I54" i="4" s="1"/>
  <c r="J156" i="4"/>
  <c r="I363" i="4"/>
  <c r="J363" i="4" s="1"/>
  <c r="J127" i="4"/>
  <c r="J311" i="4"/>
  <c r="J365" i="4"/>
  <c r="I121" i="4"/>
  <c r="H121" i="4" s="1"/>
  <c r="J170" i="4"/>
  <c r="J182" i="4"/>
  <c r="G208" i="4"/>
  <c r="H208" i="4" s="1"/>
  <c r="I247" i="4"/>
  <c r="H247" i="4" s="1"/>
  <c r="J335" i="4"/>
  <c r="J356" i="4"/>
  <c r="K365" i="4"/>
  <c r="K405" i="4"/>
  <c r="K47" i="4"/>
  <c r="K170" i="4"/>
  <c r="K356" i="4"/>
  <c r="G247" i="4"/>
  <c r="K190" i="4"/>
  <c r="J151" i="4"/>
  <c r="J366" i="4"/>
  <c r="J103" i="4"/>
  <c r="J139" i="4"/>
  <c r="G169" i="4"/>
  <c r="K214" i="4"/>
  <c r="K161" i="4"/>
  <c r="J218" i="4"/>
  <c r="K116" i="4"/>
  <c r="G94" i="3"/>
  <c r="G12" i="3"/>
  <c r="H94" i="3"/>
  <c r="H101" i="3"/>
  <c r="G99" i="3"/>
  <c r="G100" i="3"/>
  <c r="G101" i="3"/>
  <c r="G63" i="2"/>
  <c r="G66" i="2"/>
  <c r="G64" i="2"/>
  <c r="G67" i="2"/>
  <c r="F20" i="1"/>
  <c r="F17" i="1"/>
  <c r="H150" i="4" l="1"/>
  <c r="J102" i="4"/>
  <c r="J189" i="4"/>
  <c r="K189" i="4"/>
  <c r="H169" i="4"/>
  <c r="H145" i="4"/>
  <c r="J145" i="4"/>
  <c r="E400" i="4"/>
  <c r="J401" i="4"/>
  <c r="G114" i="4"/>
  <c r="G54" i="4"/>
  <c r="H55" i="4"/>
  <c r="G354" i="4"/>
  <c r="K354" i="4" s="1"/>
  <c r="H355" i="4"/>
  <c r="H363" i="4"/>
  <c r="K15" i="4"/>
  <c r="I14" i="4"/>
  <c r="H15" i="4"/>
  <c r="J15" i="4"/>
  <c r="K364" i="4"/>
  <c r="H364" i="4"/>
  <c r="I207" i="4"/>
  <c r="H213" i="4"/>
  <c r="I137" i="4"/>
  <c r="J137" i="4" s="1"/>
  <c r="H138" i="4"/>
  <c r="G168" i="4"/>
  <c r="G167" i="4" s="1"/>
  <c r="G137" i="4"/>
  <c r="G136" i="4" s="1"/>
  <c r="E113" i="4"/>
  <c r="J213" i="4"/>
  <c r="K138" i="4"/>
  <c r="K102" i="4"/>
  <c r="K213" i="4"/>
  <c r="J138" i="4"/>
  <c r="G207" i="4"/>
  <c r="G206" i="4" s="1"/>
  <c r="K363" i="4"/>
  <c r="K309" i="4"/>
  <c r="K411" i="4"/>
  <c r="K247" i="4"/>
  <c r="J247" i="4"/>
  <c r="I246" i="4"/>
  <c r="H246" i="4" s="1"/>
  <c r="I168" i="4"/>
  <c r="H168" i="4" s="1"/>
  <c r="K169" i="4"/>
  <c r="J169" i="4"/>
  <c r="K150" i="4"/>
  <c r="I149" i="4"/>
  <c r="H149" i="4" s="1"/>
  <c r="J150" i="4"/>
  <c r="I206" i="4"/>
  <c r="J207" i="4"/>
  <c r="K121" i="4"/>
  <c r="J121" i="4"/>
  <c r="I115" i="4"/>
  <c r="H115" i="4" s="1"/>
  <c r="J354" i="4"/>
  <c r="I353" i="4"/>
  <c r="J309" i="4"/>
  <c r="K55" i="4"/>
  <c r="J55" i="4"/>
  <c r="K401" i="4"/>
  <c r="I400" i="4"/>
  <c r="H400" i="4" s="1"/>
  <c r="H207" i="4" l="1"/>
  <c r="G53" i="4"/>
  <c r="H54" i="4"/>
  <c r="E399" i="4"/>
  <c r="J400" i="4"/>
  <c r="G353" i="4"/>
  <c r="K353" i="4" s="1"/>
  <c r="H354" i="4"/>
  <c r="H206" i="4"/>
  <c r="H14" i="4"/>
  <c r="K14" i="4"/>
  <c r="J14" i="4"/>
  <c r="K137" i="4"/>
  <c r="I136" i="4"/>
  <c r="K136" i="4" s="1"/>
  <c r="H137" i="4"/>
  <c r="K207" i="4"/>
  <c r="G113" i="4"/>
  <c r="K54" i="4"/>
  <c r="J54" i="4"/>
  <c r="I53" i="4"/>
  <c r="I13" i="4" s="1"/>
  <c r="K149" i="4"/>
  <c r="J149" i="4"/>
  <c r="I148" i="4"/>
  <c r="H148" i="4" s="1"/>
  <c r="K168" i="4"/>
  <c r="J168" i="4"/>
  <c r="I167" i="4"/>
  <c r="H167" i="4" s="1"/>
  <c r="I352" i="4"/>
  <c r="J353" i="4"/>
  <c r="K246" i="4"/>
  <c r="I245" i="4"/>
  <c r="H245" i="4" s="1"/>
  <c r="J246" i="4"/>
  <c r="J377" i="4"/>
  <c r="I399" i="4"/>
  <c r="H399" i="4" s="1"/>
  <c r="K400" i="4"/>
  <c r="K206" i="4"/>
  <c r="J206" i="4"/>
  <c r="I114" i="4"/>
  <c r="H114" i="4" s="1"/>
  <c r="K115" i="4"/>
  <c r="J115" i="4"/>
  <c r="G352" i="4" l="1"/>
  <c r="K352" i="4" s="1"/>
  <c r="H353" i="4"/>
  <c r="H53" i="4"/>
  <c r="E398" i="4"/>
  <c r="J399" i="4"/>
  <c r="H136" i="4"/>
  <c r="J136" i="4"/>
  <c r="J376" i="4"/>
  <c r="K114" i="4"/>
  <c r="J114" i="4"/>
  <c r="K245" i="4"/>
  <c r="J245" i="4"/>
  <c r="J352" i="4"/>
  <c r="K148" i="4"/>
  <c r="J148" i="4"/>
  <c r="K53" i="4"/>
  <c r="J53" i="4"/>
  <c r="K399" i="4"/>
  <c r="I398" i="4"/>
  <c r="K167" i="4"/>
  <c r="J167" i="4"/>
  <c r="H352" i="4" l="1"/>
  <c r="J398" i="4"/>
  <c r="E12" i="4"/>
  <c r="H398" i="4"/>
  <c r="K398" i="4"/>
  <c r="J13" i="4"/>
  <c r="K45" i="4" l="1"/>
  <c r="G13" i="4"/>
  <c r="K13" i="4" l="1"/>
  <c r="H13" i="4"/>
  <c r="G12" i="4"/>
  <c r="H16" i="4"/>
  <c r="J16" i="4"/>
  <c r="K16" i="4"/>
  <c r="K270" i="4" l="1"/>
  <c r="H270" i="4"/>
  <c r="K263" i="4"/>
  <c r="H263" i="4"/>
  <c r="K261" i="4"/>
  <c r="K266" i="4"/>
  <c r="H264" i="4"/>
  <c r="K264" i="4"/>
  <c r="H267" i="4"/>
  <c r="K269" i="4"/>
  <c r="H269" i="4"/>
  <c r="K262" i="4"/>
  <c r="H261" i="4"/>
  <c r="I113" i="4"/>
  <c r="H113" i="4" s="1"/>
  <c r="H262" i="4"/>
  <c r="H266" i="4"/>
  <c r="K265" i="4"/>
  <c r="H265" i="4"/>
  <c r="H268" i="4"/>
  <c r="I12" i="4" l="1"/>
  <c r="K12" i="4"/>
  <c r="J113" i="4"/>
  <c r="K113" i="4"/>
  <c r="J12" i="4" l="1"/>
  <c r="H12" i="4"/>
</calcChain>
</file>

<file path=xl/sharedStrings.xml><?xml version="1.0" encoding="utf-8"?>
<sst xmlns="http://schemas.openxmlformats.org/spreadsheetml/2006/main" count="1097" uniqueCount="459">
  <si>
    <t>REPUBLIKA HRVATSKA</t>
  </si>
  <si>
    <t>ISTARSKA ŽUPANIJA</t>
  </si>
  <si>
    <t>Osnovna škola dr. Mate Demarina</t>
  </si>
  <si>
    <t>Munida 3</t>
  </si>
  <si>
    <t>52203 Medulin</t>
  </si>
  <si>
    <t>A. RAČUN PRIHODA I RASHODA</t>
  </si>
  <si>
    <t>OPIS</t>
  </si>
  <si>
    <t>Indeks</t>
  </si>
  <si>
    <t>6=5/2*100</t>
  </si>
  <si>
    <t>7=5/4*100</t>
  </si>
  <si>
    <t>6 PRIHODI POSLOVANJA</t>
  </si>
  <si>
    <t>7 PRIHODI OD PRODAJE NEFINANCIJSKE IMOVINE</t>
  </si>
  <si>
    <t>UKUPNO PRIHODI</t>
  </si>
  <si>
    <t>3 RASHODI POSLOVANJA</t>
  </si>
  <si>
    <t>4 RASHODI ZA NABAVU NEFINANCIJSKE IMOVINE</t>
  </si>
  <si>
    <t>UKUPNO RASHODI</t>
  </si>
  <si>
    <t>Razlika</t>
  </si>
  <si>
    <t>B. RAČUN FINANCIRANJA</t>
  </si>
  <si>
    <t>8 PRIMICI OD FINANCIJSKE IMOVINE I ZADUŽIVANJA</t>
  </si>
  <si>
    <t>5 IZDACI ZA FINANCIJSKU IMOVINU I OTPLATE ZAJMOVA</t>
  </si>
  <si>
    <t>NETO FINANCIRANJE</t>
  </si>
  <si>
    <t>C. RASPOLOŽIVA SREDSTVA IZ PRETHODNE GODINE</t>
  </si>
  <si>
    <t>VIŠAK / MANJAK IZ PRETHODNE GODINE KOJI ĆE SE POKRITI U TEKUĆOJ GODINI</t>
  </si>
  <si>
    <t>VIŠAK / MANJAK + RASPOLOŽIVA SREDSTVA IZ PRETHODNIH GODINA + NETO FINANCIRANJE</t>
  </si>
  <si>
    <t>D. INFORMACIJA O UKUPNOM VIŠKU/MANJKU DONESENOM IZ PRETHODNE GODINE</t>
  </si>
  <si>
    <t>UKUPAN DONOS VIŠKA / MANJKA IZ PRETHODNE GODINE</t>
  </si>
  <si>
    <t>REKAPITULACIJA</t>
  </si>
  <si>
    <t>UKUPNI PRIHODI</t>
  </si>
  <si>
    <t>VIŠAK PRETHODNIH GODINA</t>
  </si>
  <si>
    <t>PRIMICI OD FINANCIJSKE IMOVINE I ZADUŽIVANJA</t>
  </si>
  <si>
    <t>UKUPNO RASPOLOŽIVA SREDSTVA</t>
  </si>
  <si>
    <t>UKUPNI RASHODI</t>
  </si>
  <si>
    <t>IZDACI ZA FINANCIJSKU IMOVINU I OTPLATU ZAJMOVA</t>
  </si>
  <si>
    <t>UKUPNO RASPOREĐENA SREDSTVA</t>
  </si>
  <si>
    <t>Predsjednik Školskog odbora: Miroslav Šop-Kebert:</t>
  </si>
  <si>
    <t>SAŽETAK -   IZVRŠENJE FINANCIJSKOG PLANA ZA 01.01.- 30.06.2025.  OŠ. DR. MATE DEMARINA</t>
  </si>
  <si>
    <t>OSTVARENJE/ IZVRŠENJE 2024 EUR</t>
  </si>
  <si>
    <t>TEKUĆI PLAN 2025.  EUR</t>
  </si>
  <si>
    <t>IZVORNI PLAN 2025.  EUR</t>
  </si>
  <si>
    <t xml:space="preserve">Račun prihoda/
primitka </t>
  </si>
  <si>
    <t>Naziv računa</t>
  </si>
  <si>
    <t>Prihodi poslovanja</t>
  </si>
  <si>
    <t>Pomoći iz inozemstva i od subjekata unutar općeg proračuna</t>
  </si>
  <si>
    <t>Pomoći od izvanproračunskih korisnika</t>
  </si>
  <si>
    <t>Tekuće 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</si>
  <si>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</si>
  <si>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</si>
  <si>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</si>
  <si>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 xml:space="preserve">Pomoći temeljem prijenosa EU sredstava </t>
  </si>
  <si>
    <t>Tekuće pomoćći temeljem prijenosa EU sredstava</t>
  </si>
  <si>
    <t>Kapitalne pomoći iz državnog proračuna -EU</t>
  </si>
  <si>
    <t>Prijenosi između proračunskih korisnika istog proračuna</t>
  </si>
  <si>
    <t>Tekući prijenosi između proračunskih korisnika istog proračuna</t>
  </si>
  <si>
    <t>Prihodi od imovine</t>
  </si>
  <si>
    <t>Prihodi od financijske imovine - kamate a vista</t>
  </si>
  <si>
    <t>Kamate na oročena sredstva</t>
  </si>
  <si>
    <t>Prihodi od nefinancijske imovine - najam</t>
  </si>
  <si>
    <t>Prihodi od zakupa i iznajmljivanja imovine</t>
  </si>
  <si>
    <t>Prihodi od prodaje kratkotrajne nefinancijske imovine</t>
  </si>
  <si>
    <t>Prihodi od administrativnih pristojbi i po posebnim propisima</t>
  </si>
  <si>
    <t>Prihodi po posebnim propisima</t>
  </si>
  <si>
    <t>Sufinanciranje cijene usluge, participacije i slično</t>
  </si>
  <si>
    <t>Prihodi od prodaje proizvoda i robe te pruženih usluga i prihodi od donacija</t>
  </si>
  <si>
    <t>Prihodi od prodaje robe i pruženih usluga</t>
  </si>
  <si>
    <t xml:space="preserve">Prihodi od pruženih usluga </t>
  </si>
  <si>
    <t>Donacije od pravnih i fizičkih osoba izvan općeg proračuna</t>
  </si>
  <si>
    <t>Tekuće donacije  od pravnih i fizičkih osoba izvan općeg proračuna</t>
  </si>
  <si>
    <t>Kapitalne donacije</t>
  </si>
  <si>
    <t>Prihodi iz nadležnog proračuna i od HZZO-a temeljem ugovornih obveza</t>
  </si>
  <si>
    <t>Prihodi iz proračuna za financiranje redovne djelatnosti</t>
  </si>
  <si>
    <t>Prihodi iz nadležnog proračuna za financiranje rashoda poslovanja</t>
  </si>
  <si>
    <t>Prihodi iz nadležnog proračuna za financiranje rashoda za nabavu nefinancijske imovine</t>
  </si>
  <si>
    <t>Prihodi od prodaje nefinancijske imovine</t>
  </si>
  <si>
    <t>Prihodi od prodaje neproizvedene dugotrajne imovine</t>
  </si>
  <si>
    <t>Prihodi od prodaje materijalne imovine-prirodnih bogatstava</t>
  </si>
  <si>
    <t>Prihodi od prodaje proizvedene dugotrajne imovine</t>
  </si>
  <si>
    <t>Prihodi od prodaje građevinskih objekata</t>
  </si>
  <si>
    <t>Prihodi od prodaje postrojenja i opreme</t>
  </si>
  <si>
    <t>Prihodi od prodaje prijevoznih sredstava</t>
  </si>
  <si>
    <t>Primici od financijske imovine i zaduživanja</t>
  </si>
  <si>
    <t>Primljeni povrati glavnica danih zajmova i depozita</t>
  </si>
  <si>
    <t>Primici od povrata depozita i jamčevnih pologa</t>
  </si>
  <si>
    <t>Primici od prodaje dionica i udjela u glavnici</t>
  </si>
  <si>
    <t>Primici od prodaje dionica i udjela u glavnici trg.druš.u js</t>
  </si>
  <si>
    <t>Primici od zaduživanja</t>
  </si>
  <si>
    <t>Primlj.krediti i zajmovi  od kredit.i ost.financ.inst.izv.js</t>
  </si>
  <si>
    <t xml:space="preserve">UKUPNO PRIHODI </t>
  </si>
  <si>
    <t xml:space="preserve">PRIHODI PO IZVORIMA FINANCIRANJA </t>
  </si>
  <si>
    <t>Izvor financiranja</t>
  </si>
  <si>
    <t>Naziv izvora financiranja</t>
  </si>
  <si>
    <t>Opći prihodi i primici</t>
  </si>
  <si>
    <t>Vlastiti prihodi</t>
  </si>
  <si>
    <t>Donacije</t>
  </si>
  <si>
    <t xml:space="preserve">Prihodi za posebne namjene </t>
  </si>
  <si>
    <t>Pomoći</t>
  </si>
  <si>
    <t xml:space="preserve">Sveukupno </t>
  </si>
  <si>
    <t>Predsjednik Školskog odbora: Miroslav Šop- Kebert:</t>
  </si>
  <si>
    <t>OPĆI DIO - IZVRŠENJE FINANCIJSKOG PLANA ZA 01.01-30.06.2025. -PRIHODI</t>
  </si>
  <si>
    <t>Račun rashoda/
izdatka</t>
  </si>
  <si>
    <t>Rashodi poslovanja</t>
  </si>
  <si>
    <t>Rashodi za zaposlene</t>
  </si>
  <si>
    <t>Plaće</t>
  </si>
  <si>
    <t>Plaće za redovan rad</t>
  </si>
  <si>
    <t>Plaće za prekovremeni rad</t>
  </si>
  <si>
    <t>Plaće za posebne uvjete rada</t>
  </si>
  <si>
    <t xml:space="preserve">Ostali rashodi za zaposlene </t>
  </si>
  <si>
    <t>3121</t>
  </si>
  <si>
    <t>Doprinosi na plaće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</si>
  <si>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</si>
  <si>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</si>
  <si>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</si>
  <si>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</si>
  <si>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3211</t>
  </si>
  <si>
    <t>Službena putovanja</t>
  </si>
  <si>
    <t>3212</t>
  </si>
  <si>
    <t>Naknade za prijevoz, za rad na terenu i odvojeni život</t>
  </si>
  <si>
    <t>Stručno usavršavanje</t>
  </si>
  <si>
    <t>Ostale naknade troškova zaposlenima</t>
  </si>
  <si>
    <t>Rashodi za materijal i energiju</t>
  </si>
  <si>
    <t>3221</t>
  </si>
  <si>
    <t>Uredski materijal i ostali materijalni rashodi</t>
  </si>
  <si>
    <t>Materijal i sirovine</t>
  </si>
  <si>
    <t>3223</t>
  </si>
  <si>
    <t>Energija</t>
  </si>
  <si>
    <t>3224</t>
  </si>
  <si>
    <t>Materijal i dijelovi za tekuće i investicijsko održavanje</t>
  </si>
  <si>
    <t>Sitni inventar i auto gume</t>
  </si>
  <si>
    <t>Službena,radna i zaštitna odjeća i obuća</t>
  </si>
  <si>
    <t>Rashodi za usluge</t>
  </si>
  <si>
    <t>3231</t>
  </si>
  <si>
    <t>Usluge telefona, pošte i prijevoza</t>
  </si>
  <si>
    <t>3232</t>
  </si>
  <si>
    <t>Usluge tekućeg i investicijskog održavanja</t>
  </si>
  <si>
    <t>Tisak</t>
  </si>
  <si>
    <t>3234</t>
  </si>
  <si>
    <t>Komunalne usluge</t>
  </si>
  <si>
    <t>Zakupnine i najamnine</t>
  </si>
  <si>
    <t>Zdravstvene i veterinarske usluge</t>
  </si>
  <si>
    <t>Intelektualne i osobne usluge</t>
  </si>
  <si>
    <t>3238</t>
  </si>
  <si>
    <t>Računalne usluge</t>
  </si>
  <si>
    <t>3239</t>
  </si>
  <si>
    <t>Ostale usluge</t>
  </si>
  <si>
    <t xml:space="preserve">Naknade troškova osobama izvan radnog odnosa </t>
  </si>
  <si>
    <t>Ostali nespomenuti rashodi poslovanja</t>
  </si>
  <si>
    <t>Premija osiguranja</t>
  </si>
  <si>
    <t>3293</t>
  </si>
  <si>
    <t>Reprezentacija</t>
  </si>
  <si>
    <t>Članarine i norme</t>
  </si>
  <si>
    <t>Pristojbe i naknade</t>
  </si>
  <si>
    <t>Troškovi sudskih postupaka</t>
  </si>
  <si>
    <t>3299</t>
  </si>
  <si>
    <t>Financijski rashodi</t>
  </si>
  <si>
    <t>Ostali financijski rashodi</t>
  </si>
  <si>
    <t>3431</t>
  </si>
  <si>
    <t>Bankarske usluge i usluge platnog prometa</t>
  </si>
  <si>
    <t>Zatezne kamate</t>
  </si>
  <si>
    <t>Tekuće pomoći proračunskim korisnicima dr. proračuna</t>
  </si>
  <si>
    <t>Tekući prijenosi između između prorač.korisnika istog proračuna</t>
  </si>
  <si>
    <t>Ostale naknade građanima i kućanstvima iz proračuna</t>
  </si>
  <si>
    <t xml:space="preserve">Ostali rashodi </t>
  </si>
  <si>
    <t>Tekuće donacije</t>
  </si>
  <si>
    <t>Tekuće donacije u naravi</t>
  </si>
  <si>
    <t>Naknade šteta pravnim i fizičkim osobama</t>
  </si>
  <si>
    <t>Rashodi za nabavu nefinancijske imovine</t>
  </si>
  <si>
    <t>Rashodi za nabavu neproizvedene dugotrajne imovine</t>
  </si>
  <si>
    <t>Licence</t>
  </si>
  <si>
    <t>Ostala nematerijalna imovina</t>
  </si>
  <si>
    <t>Rashodi za nabavu proizvedene dugotrajne imovine</t>
  </si>
  <si>
    <t>Postrojenja i oprema</t>
  </si>
  <si>
    <t>4221</t>
  </si>
  <si>
    <t>Uredska oprema i namještaj</t>
  </si>
  <si>
    <t>Komunikacijska oprema</t>
  </si>
  <si>
    <t>Oprema za održavanje i zaštitu</t>
  </si>
  <si>
    <t>Medicinska i laboratorijska oprema</t>
  </si>
  <si>
    <t>Mjerni i kontrolni uređaji</t>
  </si>
  <si>
    <t>Sportska i glazbena oprema</t>
  </si>
  <si>
    <t>Uređaji,strojevi i oprema za ostale namjene</t>
  </si>
  <si>
    <t>Knjige, umjetnička djela i ostalie izložb.vrijednosti</t>
  </si>
  <si>
    <t>Knjige</t>
  </si>
  <si>
    <t>Ulaganje u računalne programe</t>
  </si>
  <si>
    <t>Rashodi za dodatna ulaganja na nefinancijskoj imovini</t>
  </si>
  <si>
    <t>Dodatna ulaganja na građevinskim objektima</t>
  </si>
  <si>
    <t>Izdaci za financijsku imovinu i otplate zajmova</t>
  </si>
  <si>
    <t>Izdaci za otplate glavnica primljenih kredita i zajmova</t>
  </si>
  <si>
    <t>Otplate gl.primlj.kred.i zajm.od kred.i ost.fin.inst.izv.js</t>
  </si>
  <si>
    <t xml:space="preserve">RASHODI PO IZVORIMA FINANCIRANJA </t>
  </si>
  <si>
    <t>IZVRŠENJE 2024. u EUR</t>
  </si>
  <si>
    <t>6= 5/2*100</t>
  </si>
  <si>
    <t xml:space="preserve">Rashodi za nefinancijsku imovinu </t>
  </si>
  <si>
    <t>OPĆI DIO - RASHODI - IZVRŠENJE FINANCIJSKOG PLANA ZA 01.01.-30.06.2025. GODINU</t>
  </si>
  <si>
    <t xml:space="preserve">Munida 3, 52203 Medulin </t>
  </si>
  <si>
    <t>OIB: 82090031065</t>
  </si>
  <si>
    <t>BROJČANA OZNAKA I NAZIV</t>
  </si>
  <si>
    <t>IZVOR FINANCIRANJA</t>
  </si>
  <si>
    <t>RAZLIKA</t>
  </si>
  <si>
    <t>INDEKS 1</t>
  </si>
  <si>
    <t>INDEKS 2</t>
  </si>
  <si>
    <t>1</t>
  </si>
  <si>
    <t>9 = 8/3*100</t>
  </si>
  <si>
    <t xml:space="preserve">10 =8/6*100 </t>
  </si>
  <si>
    <t>OŠ. DR. MATE DEMARINA</t>
  </si>
  <si>
    <t xml:space="preserve">Program: </t>
  </si>
  <si>
    <t>Redovna djelatnost OŠ MINIMALNI STANDARDI</t>
  </si>
  <si>
    <t>A210101</t>
  </si>
  <si>
    <t xml:space="preserve">AKTIVNOST: </t>
  </si>
  <si>
    <t>Materijalni rashodi OŠ po kriterijima</t>
  </si>
  <si>
    <t>RASHODI POSLOVANJA</t>
  </si>
  <si>
    <t>MATERIJALNI RASHODI</t>
  </si>
  <si>
    <t>321</t>
  </si>
  <si>
    <t>NAKNADE TROŠKOVA ZAPOSLENIMA</t>
  </si>
  <si>
    <t>SLUŽBENA PUTOVANJA</t>
  </si>
  <si>
    <t>3213</t>
  </si>
  <si>
    <t>STRUČNO USAVRŠAVANJE ZAPOSLENIKA</t>
  </si>
  <si>
    <t>OSTALE NAKNADE</t>
  </si>
  <si>
    <t>322</t>
  </si>
  <si>
    <t>RASHODI ZA MATERIJAL I ENERG.</t>
  </si>
  <si>
    <t>UREDSKI MATERIJAL I OSTALI MATERIJALNI RASHODI</t>
  </si>
  <si>
    <t>MAT.I DIJELOVI ZA TEKUĆE I INVEST.ODRŽAVANJE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</si>
  <si>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</si>
  <si>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</si>
  <si>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</si>
  <si>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</si>
  <si>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</si>
  <si>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</si>
  <si>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USLUGE TELEFONA, POŠTE I PRIJEVOZA</t>
  </si>
  <si>
    <t>USLUGE TEKUĆEG I INVESTICIJSKOG ODRŽAVANJA</t>
  </si>
  <si>
    <t>3233</t>
  </si>
  <si>
    <t>USLUGE PROMIDŽBE I INFORMIRANJA</t>
  </si>
  <si>
    <t>KOMUNALNE USLUGE</t>
  </si>
  <si>
    <t>ZAKUPNINE I NAJAMNINE</t>
  </si>
  <si>
    <t>3236</t>
  </si>
  <si>
    <t>ZDRAVSTVENE I VETERINARSKE USLUGE</t>
  </si>
  <si>
    <t>3237</t>
  </si>
  <si>
    <t>INTELEKTUALNE I OSOBNE  USLUGE</t>
  </si>
  <si>
    <t>RAČUNALNE USLUGE</t>
  </si>
  <si>
    <t>OSTALE USLUGE</t>
  </si>
  <si>
    <t>NAKNADE TROŠKOVA OSOBAMA IZVAN RADNOG ODNOSA</t>
  </si>
  <si>
    <t>329</t>
  </si>
  <si>
    <t>OST.NESPOM.RASHODI POSLOVANJA</t>
  </si>
  <si>
    <t>REPREZENTACIJA</t>
  </si>
  <si>
    <t>ČLANARINE</t>
  </si>
  <si>
    <t>OSTALI NESPOMENUTI RASHODI POSLOVANJA</t>
  </si>
  <si>
    <t>FINANCIJSKI RASHODI</t>
  </si>
  <si>
    <t>343</t>
  </si>
  <si>
    <t>OSTALI FINANCIJSKI RASHODI</t>
  </si>
  <si>
    <t>BANKARSKE USLUGE I USLUGE PLATNOG PROMETA</t>
  </si>
  <si>
    <t>A210102</t>
  </si>
  <si>
    <t xml:space="preserve">Materijalni rashodi po stvarnom trošku - dec. Oš </t>
  </si>
  <si>
    <t>NAKNADA GRAĐANIMA I KUĆANSTVIMA</t>
  </si>
  <si>
    <t>372</t>
  </si>
  <si>
    <t>OSTALE NAKNADE GRAĐANIMA I KUČANSTVIMA IZ PRORAČUNA</t>
  </si>
  <si>
    <t>3722</t>
  </si>
  <si>
    <t>PRIJEVOZ UČENIKA</t>
  </si>
  <si>
    <t>A210103</t>
  </si>
  <si>
    <t>Materijalni rashodi po stvarnom trošku - drugi izvori</t>
  </si>
  <si>
    <t>ENERGIJA</t>
  </si>
  <si>
    <t>DONACIJE ZA OSNOVNE ŠKOLE</t>
  </si>
  <si>
    <t xml:space="preserve">Tekuće donacije </t>
  </si>
  <si>
    <t xml:space="preserve">Kapitalne donacije </t>
  </si>
  <si>
    <t>A210104</t>
  </si>
  <si>
    <t>Plaće i drugi rashodi za zaposlene osnovnih škola</t>
  </si>
  <si>
    <t>RASHODI ZA ZAPOSLENE</t>
  </si>
  <si>
    <t>PLAĆE ZA REDOVAN RAD</t>
  </si>
  <si>
    <t>PLAĆE ZA REDOVAN RAD - PO PRESUDI</t>
  </si>
  <si>
    <t>OSTALI RASHODI ZA ZAPOSLENE</t>
  </si>
  <si>
    <t>ostali rashodi za zaposlene</t>
  </si>
  <si>
    <t>DOPRINOSI NA PLAĆE</t>
  </si>
  <si>
    <t>DOPRINOSI ZA OBVEZNO ZDRAVSTVENO OSIGURANJE</t>
  </si>
  <si>
    <t>DOPRINOSI ZA OBVEZNO ZDRAVSTVENO OSIGURANJE U SLUČAJU NEZAPOSLENOSTI</t>
  </si>
  <si>
    <t>NAKNADE ZA PRIJEVOZ, RAD NA TERENU I ODVOJEN ŽIVOT</t>
  </si>
  <si>
    <t>PRISTOJBE I NAKNADE</t>
  </si>
  <si>
    <t>TROŠKOVI SUDSKIH POSTUPAKA</t>
  </si>
  <si>
    <t>ZATEZNE KAMATE</t>
  </si>
  <si>
    <t>Programi red. Djelatnost OŠ - iznad standarda</t>
  </si>
  <si>
    <t>A210201</t>
  </si>
  <si>
    <t>Materijalni rashodi po stvarnom trošku - iznad standarda</t>
  </si>
  <si>
    <t>RASHODI ZA MATERIJAL I ENERGIJU</t>
  </si>
  <si>
    <t>PREMIJE OSIGURANJA</t>
  </si>
  <si>
    <t>Obrazovanje iznad standarda</t>
  </si>
  <si>
    <t>ŽUPANIJSKA NATJECANJA</t>
  </si>
  <si>
    <t>3222</t>
  </si>
  <si>
    <t>MATERIJAL I SIROVINE-SREDSTVA O.MARČANA</t>
  </si>
  <si>
    <t>Pravna pomoć</t>
  </si>
  <si>
    <t>NAKNADE ŠTETA PRAVNIM I FIZIČKIM OSOBAMA</t>
  </si>
  <si>
    <t xml:space="preserve">POMOĆNICI U NASTAVI </t>
  </si>
  <si>
    <t xml:space="preserve">PLAĆE ZA REDOVAN RAD </t>
  </si>
  <si>
    <t>ŠKOLSKA KUHINJA</t>
  </si>
  <si>
    <t>MATERIJAL I SIROVINE</t>
  </si>
  <si>
    <t>MATERIJAL I SIROVINE-SREDSTVA O. LIŽNJAN</t>
  </si>
  <si>
    <t>MATERIJAL I SIROVINE-SREDSTVA O.MEDULIN</t>
  </si>
  <si>
    <t>A230107</t>
  </si>
  <si>
    <t>Produženi boravak</t>
  </si>
  <si>
    <t>PLAĆE ZA REDOVAN RAD - RODITELJI</t>
  </si>
  <si>
    <t>PLAĆE ZA REDOVAN RAD-O. LIŽNJAN</t>
  </si>
  <si>
    <t>PLAĆE ZA REDOVAN RAD-O. LIŽNJAN - PO PRESUDAMA</t>
  </si>
  <si>
    <t>PLAĆE ZA REDOVAN RAD-O. MEDULIN</t>
  </si>
  <si>
    <t>PLAĆE ZA REDOVAN RAD-O. MEDULIN PO PRESUDAMA</t>
  </si>
  <si>
    <t>PLAĆE ZA REDOVAN RAD-Istarska županija</t>
  </si>
  <si>
    <t>ostali rashodi za zaposlene - RODITELJI</t>
  </si>
  <si>
    <t>ostali rashodi za zaposlene - O. LIŽNJAN</t>
  </si>
  <si>
    <t>ostali rashodi za zaposlene - O. MEDULIN</t>
  </si>
  <si>
    <t>ostali rashodi za zaposlene - Istarska županija</t>
  </si>
  <si>
    <t>DOPRINOSI ZA OBVEZNO ZDRAVSTVENO OSIGURANJE - RODITELJI</t>
  </si>
  <si>
    <t>DOPRINOSI ZA OBVEZNO ZDRAVSTVENO OSIGURANJE - O.LIŽNJAN</t>
  </si>
  <si>
    <t>DOPRINOSI ZA OBVEZNO ZDRAVSTVENO OSIGURANJE - O. MEDULIN</t>
  </si>
  <si>
    <t>DOPRINOSI ZA OBVEZNO ZDRAVSTVENO OSIGURANJE - Istarska županija</t>
  </si>
  <si>
    <t>DOPRINOSI ZA OBVEZNO OSIGURANJE U SLUČAJU NEZAPOSLENOSTI - O. LIŽNJAN</t>
  </si>
  <si>
    <t>DOPRINOSI ZA OBVEZNO OSIGURANJE U SLUČAJU NEZAPOSLENOSTI - O. MEDULIN</t>
  </si>
  <si>
    <t>NAKNADE ZA PRIJEVOZ, RAD NA TERENU I ODVOJEN ŽIVOT - RODITELJI</t>
  </si>
  <si>
    <t>NAKNADE ZA PRIJEVOZ, RAD NA TERENU I ODVOJEN ŽIVOT - O. LIŽNJAN</t>
  </si>
  <si>
    <t>NAKNADE ZA PRIJEVOZ, RAD NA TERENU I ODVOJEN ŽIVOT - O. MEDULIN</t>
  </si>
  <si>
    <t>NAKNADE ZA PRIJEVOZ, RAD NA TERENU I ODVOJEN ŽIVOT - Istarska županija</t>
  </si>
  <si>
    <t>PRISTOJBE I NAKNADE-O. LIŽNJAN</t>
  </si>
  <si>
    <t>PRISTOJBE I NAKNADE - O. MEDULIN</t>
  </si>
  <si>
    <t>TROŠKOVI SUDSKIH POSTUPAKA - O. LIŽNJAN</t>
  </si>
  <si>
    <t>TROŠKOVI SUDSKIH POSTUPAKA - O. MEDULIN</t>
  </si>
  <si>
    <t>ZATEZNE KAMATE - O. LIŽNJAN</t>
  </si>
  <si>
    <t>ZATEZNE KAMATE - O.MEDULIN</t>
  </si>
  <si>
    <t>A230115</t>
  </si>
  <si>
    <t>Ostali programi i projekti</t>
  </si>
  <si>
    <t>ZAKLADE ZA PRORAČUNSKE KORISNIKE</t>
  </si>
  <si>
    <t>A230116</t>
  </si>
  <si>
    <t>Školski list, časopisi i knjige</t>
  </si>
  <si>
    <t>NAKNADE GRAĐANIMA I KUĆANSTVIMA NA TEMELJU OSIGURANJA</t>
  </si>
  <si>
    <t>NAKNADE FRAĐANIMA I KUĆANSTVIMA U NARAVI</t>
  </si>
  <si>
    <t>RASHODI ZA NABAVU NEFINANCIJSKE IMOVINE</t>
  </si>
  <si>
    <t>RASHODI ZA NABAVU PROIZVEDENE DUGOTRAJNE IMOVINE</t>
  </si>
  <si>
    <t>424</t>
  </si>
  <si>
    <t>KNJIGE,UMJ.DJELA I OST.IZLOŽB.VRIJEDN.</t>
  </si>
  <si>
    <t>4241</t>
  </si>
  <si>
    <t>KNJIGE</t>
  </si>
  <si>
    <t>A230130</t>
  </si>
  <si>
    <t>Izborni i dodatni programi</t>
  </si>
  <si>
    <t>A230148</t>
  </si>
  <si>
    <t>Financiranje učenika s posebnim potrebama</t>
  </si>
  <si>
    <t>A230134</t>
  </si>
  <si>
    <t>Školski preventivni programi</t>
  </si>
  <si>
    <t>A230162</t>
  </si>
  <si>
    <t>Naknada za županijsko stručno vijeće - ŽSV</t>
  </si>
  <si>
    <t>TEKUĆI PRIJENOSI IZMEĐU PROR. KOR. ISTOG PROR.</t>
  </si>
  <si>
    <t>A230184</t>
  </si>
  <si>
    <t>Zavičajna nastava</t>
  </si>
  <si>
    <t>A230189</t>
  </si>
  <si>
    <t>Mentorstvo</t>
  </si>
  <si>
    <t>A230197</t>
  </si>
  <si>
    <t>Projekt "Osiguranje prehrane djece u osnovnim školama</t>
  </si>
  <si>
    <t>A230199</t>
  </si>
  <si>
    <t>Projekt Školska shema</t>
  </si>
  <si>
    <t>Program obrazovanja iznad standarda</t>
  </si>
  <si>
    <t>A230202</t>
  </si>
  <si>
    <t>Građanski odgoj</t>
  </si>
  <si>
    <t>PLAĆA ZA REDOVAN RAD</t>
  </si>
  <si>
    <t>A230203</t>
  </si>
  <si>
    <t>Medni dani</t>
  </si>
  <si>
    <t>A230208</t>
  </si>
  <si>
    <t>Prehrana za učenike u OŠ</t>
  </si>
  <si>
    <t>A230209</t>
  </si>
  <si>
    <t>Menstrualne higijenske potrepštine</t>
  </si>
  <si>
    <t>Investicijsko održavanje osnovnih škola</t>
  </si>
  <si>
    <t>A240101</t>
  </si>
  <si>
    <t>Investicijsko održavanje osnovnih škola - OŠ minimalni standard</t>
  </si>
  <si>
    <t>A240102</t>
  </si>
  <si>
    <t>Investicijsko održavanje osnovnih škola - OŠ iznad standarda</t>
  </si>
  <si>
    <t>Kapitalna ulaganja u osnovne škole</t>
  </si>
  <si>
    <t>K240301</t>
  </si>
  <si>
    <t>Projektna dokumentacija osnovnih škola</t>
  </si>
  <si>
    <t>RASHODI ZA NABAVU NEPROIZVEDENE DUGOTRAJNE IMOVINE</t>
  </si>
  <si>
    <t>NEMATERIJALNA IMOVINA</t>
  </si>
  <si>
    <t>OSTALA NEMATERIJALNA IMOVINA</t>
  </si>
  <si>
    <t>Opremanje u osnovnim školama</t>
  </si>
  <si>
    <t>K240501</t>
  </si>
  <si>
    <t>Školski namještaj i oprema</t>
  </si>
  <si>
    <t>POSTROJENA I OPREMA</t>
  </si>
  <si>
    <t>UREDSKA OPREMA I NAMJEŠTAJ</t>
  </si>
  <si>
    <t>OPREMA ZA ODRŽAVANJE I ZAŠTITU</t>
  </si>
  <si>
    <t>UREĐAJI, STROJEVI I OPREMA ZA OSTALE NAMJENE</t>
  </si>
  <si>
    <t>K240502</t>
  </si>
  <si>
    <t>Opremanje knjižnice</t>
  </si>
  <si>
    <t>K240510</t>
  </si>
  <si>
    <t xml:space="preserve">Opremanje školskih kuhinja u OŠ </t>
  </si>
  <si>
    <t>Provedba projekta MOZAIK 6</t>
  </si>
  <si>
    <t>T921201</t>
  </si>
  <si>
    <t>MOZAIK 6</t>
  </si>
  <si>
    <t xml:space="preserve">ostali rashodi za zaposlene </t>
  </si>
  <si>
    <t>Provedba projekta MOZAIK 7</t>
  </si>
  <si>
    <t>T922001</t>
  </si>
  <si>
    <t>MOZAIK 7</t>
  </si>
  <si>
    <t>Predsjednik Školskog odbora: Miroslav Šop- Kebert</t>
  </si>
  <si>
    <t>IZVRŠENJE FINANCIJSKOG PLANA ZA 01.01.-30.06.2025. - POSEBNI DIO</t>
  </si>
  <si>
    <t>IZVORNI PLAN 2025. EUR</t>
  </si>
  <si>
    <t>Školski odbor usvojio je dana _____.07.2025. IZVRŠENJE FINANCIJSKOG PLANA ZA 01.01.-30.06.2025. - POSEBNI DIO</t>
  </si>
  <si>
    <t>TEKUĆI PLAN 2025. EUR</t>
  </si>
  <si>
    <t>A230219</t>
  </si>
  <si>
    <t>Uzorkovanje vode i izrada procjene rizika vodovodne mreže</t>
  </si>
  <si>
    <t>Pomoći dane u inozemstvo i unutar općeg proračuna</t>
  </si>
  <si>
    <t>DK-KAP.PRIIJENOS IZMEĐU PRORAČUNSKIH KORISNIKA ISTOG PRORAČUNA</t>
  </si>
  <si>
    <t>KLASA:  400-02/25-01/3</t>
  </si>
  <si>
    <t>UR.BR: 2168-2-25-2</t>
  </si>
  <si>
    <t>UR. BROJ: 2168-2-25-2</t>
  </si>
  <si>
    <t>IZVRŠENJE 01.01.-30.06.2025. EUR</t>
  </si>
  <si>
    <t>IZVRŠENJE FINANCIJSKOG PLANA 01.01.-30.06.2025.  EUR</t>
  </si>
  <si>
    <t>Školski odbor usvojio je dana ____.07.2025. godine IZVRŠENJE FINANCIJSKOG PLANA  ZA 01.01.- 30.06.2025. - OPĆI DIO - RASHODI</t>
  </si>
  <si>
    <t>TEKUĆI PLAN 2025. u EUR</t>
  </si>
  <si>
    <t>IZVORNI PLAN 2025. U EUR</t>
  </si>
  <si>
    <t>Školski odbor usvojio je dana ____.07.2025. godine  IZVRŠENJE FINANCIJSKOG PLANA  ZA 01.01. - 30.06.2025. - OPĆI DIO - PRIHODI</t>
  </si>
  <si>
    <t>Školski odbor usvojio je dana ___.07.2025. godine IZVRŠENJE FINANCIJSKOG PLANA ZA 01.01. - 30.06.2025. - SAŽETAK</t>
  </si>
  <si>
    <t>3.323.865,08</t>
  </si>
  <si>
    <t>2.651.486,27</t>
  </si>
  <si>
    <t>5.210,00</t>
  </si>
  <si>
    <t>660,00</t>
  </si>
  <si>
    <t>93.600,00</t>
  </si>
  <si>
    <t>0,00</t>
  </si>
  <si>
    <t>188.961,00</t>
  </si>
  <si>
    <t>1.060,00</t>
  </si>
  <si>
    <t>2.000,00</t>
  </si>
  <si>
    <t>480.357,81</t>
  </si>
  <si>
    <t>2.558.626,45</t>
  </si>
  <si>
    <t>2.050.497,98</t>
  </si>
  <si>
    <t>117.911,00</t>
  </si>
  <si>
    <t>390.217,47</t>
  </si>
  <si>
    <t>82.505,00</t>
  </si>
  <si>
    <t>8.740,00</t>
  </si>
  <si>
    <t>71.325,00</t>
  </si>
  <si>
    <t>1.140,00</t>
  </si>
  <si>
    <t>1.300,00</t>
  </si>
  <si>
    <t>351.124,30</t>
  </si>
  <si>
    <t>56.374,30</t>
  </si>
  <si>
    <t>215.850,00</t>
  </si>
  <si>
    <t>70.200,00</t>
  </si>
  <si>
    <t>1.800,00</t>
  </si>
  <si>
    <t>4.350,00</t>
  </si>
  <si>
    <t>2.550,00</t>
  </si>
  <si>
    <t>126.156,14</t>
  </si>
  <si>
    <t>4.700,00</t>
  </si>
  <si>
    <t>49.261,00</t>
  </si>
  <si>
    <t>250,00</t>
  </si>
  <si>
    <t>17.900,00</t>
  </si>
  <si>
    <t>8.236,14</t>
  </si>
  <si>
    <t>8.300,00</t>
  </si>
  <si>
    <t>25.050,00</t>
  </si>
  <si>
    <t>6.600,00</t>
  </si>
  <si>
    <t>5.859,01</t>
  </si>
  <si>
    <t>50.180,83</t>
  </si>
  <si>
    <t>3.131,75</t>
  </si>
  <si>
    <t>143,09</t>
  </si>
  <si>
    <t>6.048,00</t>
  </si>
  <si>
    <t>40.857,99</t>
  </si>
  <si>
    <t>1.511,91</t>
  </si>
  <si>
    <t>79.319,22</t>
  </si>
  <si>
    <t>1.190,82</t>
  </si>
  <si>
    <t>64.044,38</t>
  </si>
  <si>
    <t>31.854,38</t>
  </si>
  <si>
    <t>5.660,00</t>
  </si>
  <si>
    <t>26.194,38</t>
  </si>
  <si>
    <t>32.190,00</t>
  </si>
  <si>
    <t>3.328.865,08</t>
  </si>
  <si>
    <t>3.252.82,70</t>
  </si>
  <si>
    <t>Datum: 28.07.2025.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</si>
</sst>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k_n"/>
    <numFmt numFmtId="165" formatCode="[$-1041A]#,##0.00;\-\ #,##0.0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28">
    <xf numFmtId="0" fontId="0" fillId="0" borderId="0" xfId="0"/>
    <xf numFmtId="3" fontId="2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/>
    <xf numFmtId="3" fontId="2" fillId="0" borderId="0" xfId="0" applyNumberFormat="1" applyFont="1" applyAlignment="1">
      <alignment horizontal="left" wrapText="1"/>
    </xf>
    <xf numFmtId="0" fontId="5" fillId="0" borderId="0" xfId="0" applyFont="1" applyAlignment="1">
      <alignment readingOrder="1"/>
    </xf>
    <xf numFmtId="0" fontId="6" fillId="0" borderId="0" xfId="0" applyFont="1" applyAlignment="1" applyProtection="1">
      <alignment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164" fontId="5" fillId="0" borderId="2" xfId="0" quotePrefix="1" applyNumberFormat="1" applyFont="1" applyBorder="1" applyAlignment="1">
      <alignment horizontal="center" vertical="center" wrapText="1" readingOrder="1"/>
    </xf>
    <xf numFmtId="164" fontId="5" fillId="0" borderId="2" xfId="0" quotePrefix="1" applyNumberFormat="1" applyFont="1" applyBorder="1" applyAlignment="1">
      <alignment horizontal="center" vertical="center" readingOrder="1"/>
    </xf>
    <xf numFmtId="0" fontId="5" fillId="0" borderId="0" xfId="0" applyFont="1" applyAlignment="1">
      <alignment vertical="center" readingOrder="1"/>
    </xf>
    <xf numFmtId="0" fontId="7" fillId="0" borderId="1" xfId="0" applyFont="1" applyBorder="1" applyAlignment="1" applyProtection="1">
      <alignment horizontal="center" wrapText="1" readingOrder="1"/>
      <protection locked="0"/>
    </xf>
    <xf numFmtId="1" fontId="8" fillId="0" borderId="2" xfId="0" applyNumberFormat="1" applyFont="1" applyBorder="1" applyAlignment="1">
      <alignment horizontal="center" wrapText="1" readingOrder="1"/>
    </xf>
    <xf numFmtId="1" fontId="8" fillId="0" borderId="2" xfId="0" quotePrefix="1" applyNumberFormat="1" applyFont="1" applyBorder="1" applyAlignment="1">
      <alignment horizontal="center" wrapText="1" readingOrder="1"/>
    </xf>
    <xf numFmtId="164" fontId="8" fillId="0" borderId="2" xfId="0" quotePrefix="1" applyNumberFormat="1" applyFont="1" applyBorder="1" applyAlignment="1">
      <alignment horizontal="center" wrapText="1" readingOrder="1"/>
    </xf>
    <xf numFmtId="164" fontId="8" fillId="0" borderId="2" xfId="0" quotePrefix="1" applyNumberFormat="1" applyFont="1" applyBorder="1" applyAlignment="1">
      <alignment horizontal="center" readingOrder="1"/>
    </xf>
    <xf numFmtId="0" fontId="9" fillId="0" borderId="0" xfId="0" applyFont="1" applyAlignment="1">
      <alignment readingOrder="1"/>
    </xf>
    <xf numFmtId="0" fontId="10" fillId="0" borderId="1" xfId="0" applyFont="1" applyBorder="1" applyAlignment="1" applyProtection="1">
      <alignment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3" fillId="0" borderId="2" xfId="0" applyNumberFormat="1" applyFont="1" applyBorder="1" applyAlignment="1">
      <alignment horizontal="center" vertical="center" readingOrder="1"/>
    </xf>
    <xf numFmtId="164" fontId="3" fillId="0" borderId="2" xfId="0" applyNumberFormat="1" applyFont="1" applyBorder="1" applyAlignment="1">
      <alignment horizontal="center" vertical="center" wrapText="1" readingOrder="1"/>
    </xf>
    <xf numFmtId="164" fontId="3" fillId="0" borderId="2" xfId="0" applyNumberFormat="1" applyFont="1" applyBorder="1" applyAlignment="1">
      <alignment horizontal="center" vertical="center" readingOrder="1"/>
    </xf>
    <xf numFmtId="0" fontId="3" fillId="0" borderId="0" xfId="0" applyFont="1" applyAlignment="1">
      <alignment readingOrder="1"/>
    </xf>
    <xf numFmtId="165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2" xfId="0" applyNumberFormat="1" applyFont="1" applyBorder="1" applyAlignment="1">
      <alignment horizontal="center" wrapText="1" readingOrder="1"/>
    </xf>
    <xf numFmtId="164" fontId="3" fillId="0" borderId="2" xfId="0" applyNumberFormat="1" applyFont="1" applyBorder="1" applyAlignment="1">
      <alignment horizontal="center" readingOrder="1"/>
    </xf>
    <xf numFmtId="0" fontId="10" fillId="0" borderId="0" xfId="0" applyFont="1" applyAlignment="1" applyProtection="1">
      <alignment wrapText="1" readingOrder="1"/>
      <protection locked="0"/>
    </xf>
    <xf numFmtId="0" fontId="5" fillId="0" borderId="0" xfId="0" applyFont="1" applyAlignment="1" applyProtection="1">
      <alignment horizontal="left" wrapText="1" readingOrder="1"/>
      <protection locked="0"/>
    </xf>
    <xf numFmtId="0" fontId="3" fillId="0" borderId="2" xfId="0" applyFont="1" applyBorder="1" applyAlignment="1">
      <alignment wrapText="1" readingOrder="1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>
      <alignment wrapText="1" readingOrder="1"/>
    </xf>
    <xf numFmtId="165" fontId="10" fillId="0" borderId="0" xfId="0" applyNumberFormat="1" applyFont="1" applyAlignment="1" applyProtection="1">
      <alignment wrapText="1" readingOrder="1"/>
      <protection locked="0"/>
    </xf>
    <xf numFmtId="0" fontId="5" fillId="0" borderId="0" xfId="0" applyFont="1" applyAlignment="1">
      <alignment vertical="center"/>
    </xf>
    <xf numFmtId="3" fontId="12" fillId="0" borderId="0" xfId="0" applyNumberFormat="1" applyFont="1"/>
    <xf numFmtId="0" fontId="13" fillId="0" borderId="0" xfId="0" applyFont="1"/>
    <xf numFmtId="0" fontId="3" fillId="2" borderId="0" xfId="0" applyFont="1" applyFill="1" applyAlignment="1">
      <alignment readingOrder="1"/>
    </xf>
    <xf numFmtId="3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164" fontId="5" fillId="0" borderId="2" xfId="0" quotePrefix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1" fontId="5" fillId="0" borderId="2" xfId="0" quotePrefix="1" applyNumberFormat="1" applyFont="1" applyBorder="1" applyAlignment="1">
      <alignment horizontal="center" vertical="center"/>
    </xf>
    <xf numFmtId="164" fontId="5" fillId="0" borderId="2" xfId="0" quotePrefix="1" applyNumberFormat="1" applyFont="1" applyBorder="1" applyAlignment="1">
      <alignment horizontal="center" vertical="center"/>
    </xf>
    <xf numFmtId="0" fontId="3" fillId="0" borderId="0" xfId="0" applyFont="1"/>
    <xf numFmtId="0" fontId="12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4" fontId="12" fillId="3" borderId="2" xfId="0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3" fontId="5" fillId="0" borderId="0" xfId="0" applyNumberFormat="1" applyFont="1"/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quotePrefix="1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/>
    </xf>
    <xf numFmtId="0" fontId="15" fillId="0" borderId="14" xfId="0" applyFont="1" applyBorder="1" applyAlignment="1">
      <alignment horizontal="left" vertical="center" wrapText="1"/>
    </xf>
    <xf numFmtId="3" fontId="12" fillId="0" borderId="0" xfId="0" applyNumberFormat="1" applyFont="1" applyAlignment="1">
      <alignment vertical="center"/>
    </xf>
    <xf numFmtId="0" fontId="16" fillId="3" borderId="1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6" fillId="4" borderId="2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4" borderId="2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4" borderId="14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3" fontId="12" fillId="0" borderId="0" xfId="0" quotePrefix="1" applyNumberFormat="1" applyFont="1" applyAlignment="1">
      <alignment horizontal="left" vertical="center"/>
    </xf>
    <xf numFmtId="3" fontId="12" fillId="0" borderId="0" xfId="0" quotePrefix="1" applyNumberFormat="1" applyFont="1" applyAlignment="1">
      <alignment vertical="center"/>
    </xf>
    <xf numFmtId="4" fontId="12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3" fontId="15" fillId="0" borderId="0" xfId="0" applyNumberFormat="1" applyFont="1"/>
    <xf numFmtId="0" fontId="5" fillId="0" borderId="2" xfId="0" quotePrefix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/>
    </xf>
    <xf numFmtId="3" fontId="12" fillId="0" borderId="2" xfId="0" quotePrefix="1" applyNumberFormat="1" applyFont="1" applyBorder="1" applyAlignment="1">
      <alignment horizontal="left" vertical="center"/>
    </xf>
    <xf numFmtId="4" fontId="12" fillId="0" borderId="2" xfId="0" quotePrefix="1" applyNumberFormat="1" applyFont="1" applyBorder="1" applyAlignment="1">
      <alignment horizontal="center" vertical="center" wrapText="1"/>
    </xf>
    <xf numFmtId="4" fontId="12" fillId="3" borderId="18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/>
    </xf>
    <xf numFmtId="0" fontId="5" fillId="5" borderId="2" xfId="0" quotePrefix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1" fontId="5" fillId="0" borderId="2" xfId="0" quotePrefix="1" applyNumberFormat="1" applyFont="1" applyBorder="1" applyAlignment="1">
      <alignment horizontal="center" vertical="center" wrapText="1"/>
    </xf>
    <xf numFmtId="1" fontId="12" fillId="0" borderId="2" xfId="0" quotePrefix="1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3" fontId="12" fillId="3" borderId="2" xfId="0" applyNumberFormat="1" applyFont="1" applyFill="1" applyBorder="1" applyAlignment="1">
      <alignment horizontal="left" vertical="center" wrapText="1"/>
    </xf>
    <xf numFmtId="4" fontId="12" fillId="3" borderId="2" xfId="0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" fontId="12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/>
    <xf numFmtId="4" fontId="15" fillId="0" borderId="0" xfId="0" applyNumberFormat="1" applyFont="1" applyAlignment="1">
      <alignment horizontal="right" vertical="center" wrapText="1"/>
    </xf>
    <xf numFmtId="4" fontId="3" fillId="0" borderId="0" xfId="1" applyNumberFormat="1" applyAlignment="1">
      <alignment horizontal="center" vertical="center" wrapText="1"/>
    </xf>
    <xf numFmtId="3" fontId="3" fillId="0" borderId="0" xfId="1" applyNumberFormat="1" applyAlignment="1">
      <alignment horizontal="center" vertical="center"/>
    </xf>
    <xf numFmtId="3" fontId="3" fillId="0" borderId="0" xfId="1" applyNumberFormat="1" applyAlignment="1">
      <alignment horizontal="left" vertical="center"/>
    </xf>
    <xf numFmtId="0" fontId="0" fillId="0" borderId="0" xfId="0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4" fontId="3" fillId="0" borderId="0" xfId="1" applyNumberFormat="1" applyAlignment="1">
      <alignment horizontal="left" vertical="center" wrapText="1"/>
    </xf>
    <xf numFmtId="164" fontId="3" fillId="0" borderId="0" xfId="1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12" fillId="6" borderId="2" xfId="1" applyFont="1" applyFill="1" applyBorder="1" applyAlignment="1" applyProtection="1">
      <alignment horizontal="center" vertical="center" wrapText="1" readingOrder="1"/>
      <protection locked="0"/>
    </xf>
    <xf numFmtId="0" fontId="15" fillId="0" borderId="0" xfId="1" applyFont="1" applyAlignment="1">
      <alignment horizontal="center" vertical="center" readingOrder="1"/>
    </xf>
    <xf numFmtId="0" fontId="0" fillId="0" borderId="0" xfId="0" applyAlignment="1">
      <alignment horizontal="center" vertical="center" readingOrder="1"/>
    </xf>
    <xf numFmtId="1" fontId="12" fillId="6" borderId="2" xfId="1" applyNumberFormat="1" applyFont="1" applyFill="1" applyBorder="1" applyAlignment="1" applyProtection="1">
      <alignment horizontal="center" vertical="center" wrapText="1"/>
      <protection locked="0"/>
    </xf>
    <xf numFmtId="3" fontId="12" fillId="3" borderId="2" xfId="1" applyNumberFormat="1" applyFont="1" applyFill="1" applyBorder="1" applyAlignment="1" applyProtection="1">
      <alignment horizontal="center" vertical="center" wrapText="1"/>
      <protection locked="0"/>
    </xf>
    <xf numFmtId="1" fontId="15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5" fillId="0" borderId="2" xfId="1" applyNumberFormat="1" applyFont="1" applyBorder="1" applyAlignment="1" applyProtection="1">
      <alignment horizontal="center" vertical="center" wrapText="1"/>
      <protection locked="0"/>
    </xf>
    <xf numFmtId="4" fontId="15" fillId="0" borderId="12" xfId="1" applyNumberFormat="1" applyFont="1" applyBorder="1" applyAlignment="1" applyProtection="1">
      <alignment horizontal="center" vertical="center" wrapText="1"/>
      <protection locked="0"/>
    </xf>
    <xf numFmtId="165" fontId="15" fillId="0" borderId="2" xfId="1" applyNumberFormat="1" applyFont="1" applyBorder="1" applyAlignment="1" applyProtection="1">
      <alignment horizontal="center" vertical="center" wrapText="1" readingOrder="1"/>
      <protection locked="0"/>
    </xf>
    <xf numFmtId="0" fontId="15" fillId="2" borderId="0" xfId="1" applyFont="1" applyFill="1" applyAlignment="1">
      <alignment horizontal="left" vertical="center"/>
    </xf>
    <xf numFmtId="0" fontId="12" fillId="6" borderId="2" xfId="1" applyFont="1" applyFill="1" applyBorder="1" applyAlignment="1" applyProtection="1">
      <alignment horizontal="left" vertical="center" wrapText="1" readingOrder="1"/>
      <protection locked="0"/>
    </xf>
    <xf numFmtId="4" fontId="12" fillId="3" borderId="2" xfId="1" applyNumberFormat="1" applyFont="1" applyFill="1" applyBorder="1" applyAlignment="1" applyProtection="1">
      <alignment horizontal="center" vertical="center" wrapText="1"/>
      <protection locked="0"/>
    </xf>
    <xf numFmtId="4" fontId="19" fillId="3" borderId="2" xfId="0" applyNumberFormat="1" applyFont="1" applyFill="1" applyBorder="1" applyAlignment="1">
      <alignment horizontal="center" vertical="center"/>
    </xf>
    <xf numFmtId="165" fontId="12" fillId="3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8" borderId="2" xfId="1" applyFont="1" applyFill="1" applyBorder="1" applyAlignment="1" applyProtection="1">
      <alignment horizontal="left" vertical="center" wrapText="1" readingOrder="1"/>
      <protection locked="0"/>
    </xf>
    <xf numFmtId="0" fontId="12" fillId="8" borderId="2" xfId="1" applyFont="1" applyFill="1" applyBorder="1" applyAlignment="1" applyProtection="1">
      <alignment horizontal="center" vertical="center" wrapText="1" readingOrder="1"/>
      <protection locked="0"/>
    </xf>
    <xf numFmtId="4" fontId="12" fillId="8" borderId="2" xfId="1" applyNumberFormat="1" applyFont="1" applyFill="1" applyBorder="1" applyAlignment="1" applyProtection="1">
      <alignment horizontal="center" vertical="center" wrapText="1"/>
      <protection locked="0"/>
    </xf>
    <xf numFmtId="4" fontId="19" fillId="8" borderId="2" xfId="0" applyNumberFormat="1" applyFont="1" applyFill="1" applyBorder="1" applyAlignment="1">
      <alignment horizontal="center" vertical="center"/>
    </xf>
    <xf numFmtId="165" fontId="12" fillId="8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2" xfId="1" applyFont="1" applyBorder="1" applyAlignment="1" applyProtection="1">
      <alignment horizontal="left" vertical="center" wrapText="1" readingOrder="1"/>
      <protection locked="0"/>
    </xf>
    <xf numFmtId="0" fontId="12" fillId="0" borderId="2" xfId="1" applyFont="1" applyBorder="1" applyAlignment="1" applyProtection="1">
      <alignment horizontal="center" vertical="center" wrapText="1" readingOrder="1"/>
      <protection locked="0"/>
    </xf>
    <xf numFmtId="4" fontId="12" fillId="0" borderId="2" xfId="1" applyNumberFormat="1" applyFont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>
      <alignment horizontal="center" vertical="center"/>
    </xf>
    <xf numFmtId="165" fontId="12" fillId="0" borderId="2" xfId="1" applyNumberFormat="1" applyFont="1" applyBorder="1" applyAlignment="1" applyProtection="1">
      <alignment horizontal="center" vertical="center" wrapText="1" readingOrder="1"/>
      <protection locked="0"/>
    </xf>
    <xf numFmtId="0" fontId="15" fillId="0" borderId="2" xfId="1" applyFont="1" applyBorder="1" applyAlignment="1" applyProtection="1">
      <alignment horizontal="left" vertical="center" wrapText="1" readingOrder="1"/>
      <protection locked="0"/>
    </xf>
    <xf numFmtId="0" fontId="15" fillId="0" borderId="2" xfId="1" applyFont="1" applyBorder="1" applyAlignment="1" applyProtection="1">
      <alignment horizontal="center" vertical="center" wrapText="1" readingOrder="1"/>
      <protection locked="0"/>
    </xf>
    <xf numFmtId="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3" fillId="0" borderId="12" xfId="1" applyNumberFormat="1" applyBorder="1" applyAlignment="1" applyProtection="1">
      <alignment horizontal="center" vertical="center" wrapText="1"/>
      <protection locked="0"/>
    </xf>
    <xf numFmtId="2" fontId="19" fillId="0" borderId="2" xfId="0" applyNumberFormat="1" applyFont="1" applyBorder="1" applyAlignment="1">
      <alignment horizontal="center" vertical="center"/>
    </xf>
    <xf numFmtId="4" fontId="3" fillId="0" borderId="2" xfId="1" applyNumberFormat="1" applyBorder="1" applyAlignment="1" applyProtection="1">
      <alignment horizontal="center" vertical="center" wrapText="1"/>
      <protection locked="0"/>
    </xf>
    <xf numFmtId="4" fontId="3" fillId="7" borderId="2" xfId="1" applyNumberFormat="1" applyFill="1" applyBorder="1" applyAlignment="1" applyProtection="1">
      <alignment horizontal="center" vertical="center" wrapText="1"/>
      <protection locked="0"/>
    </xf>
    <xf numFmtId="4" fontId="19" fillId="3" borderId="0" xfId="0" applyNumberFormat="1" applyFont="1" applyFill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9" fillId="8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4" fontId="5" fillId="0" borderId="12" xfId="1" applyNumberFormat="1" applyFont="1" applyBorder="1" applyAlignment="1" applyProtection="1">
      <alignment horizontal="center" vertical="center" wrapText="1"/>
      <protection locked="0"/>
    </xf>
    <xf numFmtId="4" fontId="19" fillId="0" borderId="12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/>
    </xf>
    <xf numFmtId="2" fontId="19" fillId="8" borderId="2" xfId="0" applyNumberFormat="1" applyFont="1" applyFill="1" applyBorder="1" applyAlignment="1">
      <alignment horizontal="center" vertical="center"/>
    </xf>
    <xf numFmtId="4" fontId="19" fillId="8" borderId="0" xfId="0" applyNumberFormat="1" applyFont="1" applyFill="1" applyAlignment="1">
      <alignment horizontal="center" vertical="center"/>
    </xf>
    <xf numFmtId="165" fontId="12" fillId="3" borderId="2" xfId="1" applyNumberFormat="1" applyFont="1" applyFill="1" applyBorder="1" applyAlignment="1">
      <alignment horizontal="center" vertical="center" wrapText="1" readingOrder="1"/>
    </xf>
    <xf numFmtId="165" fontId="12" fillId="8" borderId="2" xfId="1" applyNumberFormat="1" applyFont="1" applyFill="1" applyBorder="1" applyAlignment="1">
      <alignment horizontal="center" vertical="center" wrapText="1" readingOrder="1"/>
    </xf>
    <xf numFmtId="165" fontId="12" fillId="0" borderId="2" xfId="1" applyNumberFormat="1" applyFont="1" applyBorder="1" applyAlignment="1">
      <alignment horizontal="center" vertical="center" wrapText="1" readingOrder="1"/>
    </xf>
    <xf numFmtId="0" fontId="12" fillId="3" borderId="2" xfId="1" applyFont="1" applyFill="1" applyBorder="1" applyAlignment="1" applyProtection="1">
      <alignment horizontal="left" vertical="center" wrapText="1" readingOrder="1"/>
      <protection locked="0"/>
    </xf>
    <xf numFmtId="0" fontId="12" fillId="3" borderId="2" xfId="1" applyFont="1" applyFill="1" applyBorder="1" applyAlignment="1" applyProtection="1">
      <alignment horizontal="center" vertical="center" wrapText="1" readingOrder="1"/>
      <protection locked="0"/>
    </xf>
    <xf numFmtId="0" fontId="15" fillId="0" borderId="14" xfId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4" fontId="5" fillId="7" borderId="2" xfId="1" applyNumberFormat="1" applyFont="1" applyFill="1" applyBorder="1" applyAlignment="1" applyProtection="1">
      <alignment horizontal="center" vertical="center" wrapText="1"/>
      <protection locked="0"/>
    </xf>
    <xf numFmtId="3" fontId="5" fillId="6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32" xfId="0" applyNumberFormat="1" applyFont="1" applyBorder="1" applyAlignment="1">
      <alignment horizontal="center" vertical="center" wrapText="1"/>
    </xf>
    <xf numFmtId="4" fontId="5" fillId="11" borderId="32" xfId="0" applyNumberFormat="1" applyFont="1" applyFill="1" applyBorder="1" applyAlignment="1">
      <alignment horizontal="center" vertical="center" wrapText="1"/>
    </xf>
    <xf numFmtId="4" fontId="5" fillId="10" borderId="32" xfId="0" applyNumberFormat="1" applyFont="1" applyFill="1" applyBorder="1" applyAlignment="1">
      <alignment horizontal="center" vertical="center" wrapText="1"/>
    </xf>
    <xf numFmtId="4" fontId="5" fillId="9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8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6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8" borderId="2" xfId="2" applyNumberFormat="1" applyFont="1" applyFill="1" applyBorder="1" applyAlignment="1" applyProtection="1">
      <alignment horizontal="center" vertical="center" wrapText="1"/>
      <protection locked="0"/>
    </xf>
    <xf numFmtId="4" fontId="5" fillId="7" borderId="2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2" applyNumberFormat="1" applyBorder="1" applyAlignment="1" applyProtection="1">
      <alignment horizontal="center" vertical="center" wrapText="1"/>
      <protection locked="0"/>
    </xf>
    <xf numFmtId="4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33" xfId="0" applyNumberFormat="1" applyFont="1" applyBorder="1" applyAlignment="1">
      <alignment horizontal="center" vertical="center" wrapText="1"/>
    </xf>
    <xf numFmtId="3" fontId="5" fillId="3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8" borderId="12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12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2" xfId="1" applyNumberFormat="1" applyFont="1" applyBorder="1" applyAlignment="1" applyProtection="1">
      <alignment horizontal="center" vertical="center" wrapText="1" readingOrder="1"/>
      <protection locked="0"/>
    </xf>
    <xf numFmtId="165" fontId="3" fillId="0" borderId="12" xfId="1" applyNumberFormat="1" applyBorder="1" applyAlignment="1" applyProtection="1">
      <alignment horizontal="center" vertical="center" wrapText="1" readingOrder="1"/>
      <protection locked="0"/>
    </xf>
    <xf numFmtId="4" fontId="5" fillId="8" borderId="27" xfId="1" applyNumberFormat="1" applyFont="1" applyFill="1" applyBorder="1" applyAlignment="1" applyProtection="1">
      <alignment horizontal="center" vertical="center" wrapText="1"/>
      <protection locked="0"/>
    </xf>
    <xf numFmtId="4" fontId="5" fillId="8" borderId="12" xfId="2" applyNumberFormat="1" applyFont="1" applyFill="1" applyBorder="1" applyAlignment="1" applyProtection="1">
      <alignment horizontal="center" vertical="center" wrapText="1"/>
      <protection locked="0"/>
    </xf>
    <xf numFmtId="4" fontId="5" fillId="7" borderId="12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12" xfId="2" applyNumberFormat="1" applyBorder="1" applyAlignment="1" applyProtection="1">
      <alignment horizontal="center" vertical="center" wrapText="1"/>
      <protection locked="0"/>
    </xf>
    <xf numFmtId="4" fontId="5" fillId="3" borderId="27" xfId="1" applyNumberFormat="1" applyFont="1" applyFill="1" applyBorder="1" applyAlignment="1" applyProtection="1">
      <alignment horizontal="center" vertical="center" wrapText="1"/>
      <protection locked="0"/>
    </xf>
    <xf numFmtId="165" fontId="12" fillId="3" borderId="28" xfId="1" applyNumberFormat="1" applyFont="1" applyFill="1" applyBorder="1" applyAlignment="1">
      <alignment horizontal="center" vertical="center" wrapText="1" readingOrder="1"/>
    </xf>
    <xf numFmtId="4" fontId="21" fillId="0" borderId="2" xfId="0" applyNumberFormat="1" applyFont="1" applyBorder="1" applyAlignment="1">
      <alignment horizontal="center" vertical="center"/>
    </xf>
    <xf numFmtId="4" fontId="5" fillId="8" borderId="2" xfId="0" applyNumberFormat="1" applyFont="1" applyFill="1" applyBorder="1" applyAlignment="1">
      <alignment horizontal="center" vertical="center"/>
    </xf>
    <xf numFmtId="165" fontId="15" fillId="0" borderId="2" xfId="1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center"/>
    </xf>
    <xf numFmtId="0" fontId="5" fillId="0" borderId="2" xfId="0" quotePrefix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readingOrder="1"/>
    </xf>
    <xf numFmtId="165" fontId="10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4" fontId="5" fillId="3" borderId="2" xfId="1" applyNumberFormat="1" applyFont="1" applyFill="1" applyBorder="1" applyAlignment="1" applyProtection="1">
      <alignment horizontal="center" vertical="center" wrapText="1" readingOrder="1"/>
      <protection locked="0"/>
    </xf>
    <xf numFmtId="4" fontId="12" fillId="3" borderId="2" xfId="1" applyNumberFormat="1" applyFont="1" applyFill="1" applyBorder="1" applyAlignment="1" applyProtection="1">
      <alignment horizontal="center" vertical="center" wrapText="1" readingOrder="1"/>
      <protection locked="0"/>
    </xf>
    <xf numFmtId="4" fontId="13" fillId="0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/>
    </xf>
    <xf numFmtId="1" fontId="5" fillId="0" borderId="2" xfId="0" quotePrefix="1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/>
    </xf>
    <xf numFmtId="4" fontId="12" fillId="10" borderId="32" xfId="0" applyNumberFormat="1" applyFont="1" applyFill="1" applyBorder="1" applyAlignment="1">
      <alignment horizontal="right" vertical="center"/>
    </xf>
    <xf numFmtId="4" fontId="12" fillId="0" borderId="32" xfId="0" applyNumberFormat="1" applyFont="1" applyBorder="1" applyAlignment="1">
      <alignment horizontal="right" vertical="center"/>
    </xf>
    <xf numFmtId="4" fontId="15" fillId="0" borderId="32" xfId="0" applyNumberFormat="1" applyFont="1" applyBorder="1" applyAlignment="1">
      <alignment horizontal="right" vertical="center"/>
    </xf>
    <xf numFmtId="4" fontId="12" fillId="10" borderId="35" xfId="0" applyNumberFormat="1" applyFont="1" applyFill="1" applyBorder="1" applyAlignment="1">
      <alignment horizontal="right" vertical="center"/>
    </xf>
    <xf numFmtId="4" fontId="12" fillId="0" borderId="35" xfId="0" applyNumberFormat="1" applyFont="1" applyBorder="1" applyAlignment="1">
      <alignment horizontal="right" vertical="center"/>
    </xf>
    <xf numFmtId="4" fontId="12" fillId="0" borderId="35" xfId="0" applyNumberFormat="1" applyFont="1" applyFill="1" applyBorder="1" applyAlignment="1">
      <alignment horizontal="right" vertical="center"/>
    </xf>
    <xf numFmtId="4" fontId="12" fillId="0" borderId="33" xfId="0" applyNumberFormat="1" applyFont="1" applyBorder="1" applyAlignment="1">
      <alignment horizontal="right" vertical="center"/>
    </xf>
    <xf numFmtId="1" fontId="5" fillId="0" borderId="32" xfId="0" applyNumberFormat="1" applyFont="1" applyBorder="1" applyAlignment="1">
      <alignment horizontal="center" vertical="center"/>
    </xf>
    <xf numFmtId="0" fontId="0" fillId="0" borderId="0" xfId="0" applyFont="1" applyAlignment="1"/>
    <xf numFmtId="4" fontId="3" fillId="0" borderId="0" xfId="0" applyNumberFormat="1" applyFont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" fontId="5" fillId="0" borderId="32" xfId="0" applyNumberFormat="1" applyFont="1" applyBorder="1" applyAlignment="1">
      <alignment horizontal="center" vertical="center" wrapText="1"/>
    </xf>
    <xf numFmtId="4" fontId="12" fillId="3" borderId="32" xfId="0" applyNumberFormat="1" applyFont="1" applyFill="1" applyBorder="1" applyAlignment="1">
      <alignment horizontal="center" vertical="center" wrapText="1"/>
    </xf>
    <xf numFmtId="4" fontId="12" fillId="0" borderId="32" xfId="0" applyNumberFormat="1" applyFont="1" applyFill="1" applyBorder="1" applyAlignment="1">
      <alignment horizontal="center" vertical="center" wrapText="1"/>
    </xf>
    <xf numFmtId="4" fontId="15" fillId="0" borderId="32" xfId="0" applyNumberFormat="1" applyFont="1" applyFill="1" applyBorder="1" applyAlignment="1">
      <alignment horizontal="center" vertical="center" wrapText="1"/>
    </xf>
    <xf numFmtId="4" fontId="12" fillId="10" borderId="32" xfId="0" applyNumberFormat="1" applyFont="1" applyFill="1" applyBorder="1" applyAlignment="1">
      <alignment horizontal="center" vertical="center" wrapText="1"/>
    </xf>
    <xf numFmtId="4" fontId="12" fillId="0" borderId="32" xfId="0" applyNumberFormat="1" applyFont="1" applyBorder="1" applyAlignment="1">
      <alignment horizontal="center" vertical="center" wrapText="1"/>
    </xf>
    <xf numFmtId="4" fontId="15" fillId="0" borderId="32" xfId="0" applyNumberFormat="1" applyFont="1" applyBorder="1" applyAlignment="1">
      <alignment horizontal="center" vertical="center" wrapText="1"/>
    </xf>
    <xf numFmtId="4" fontId="12" fillId="10" borderId="35" xfId="0" applyNumberFormat="1" applyFont="1" applyFill="1" applyBorder="1" applyAlignment="1">
      <alignment horizontal="center" vertical="center" wrapText="1"/>
    </xf>
    <xf numFmtId="165" fontId="11" fillId="0" borderId="32" xfId="0" applyNumberFormat="1" applyFont="1" applyBorder="1" applyAlignment="1">
      <alignment horizontal="center" vertical="center" wrapText="1" readingOrder="1"/>
    </xf>
    <xf numFmtId="4" fontId="12" fillId="0" borderId="2" xfId="0" applyNumberFormat="1" applyFont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readingOrder="1"/>
    </xf>
    <xf numFmtId="0" fontId="3" fillId="0" borderId="37" xfId="0" applyFont="1" applyBorder="1" applyAlignment="1">
      <alignment horizontal="center" vertical="center" readingOrder="1"/>
    </xf>
    <xf numFmtId="164" fontId="3" fillId="0" borderId="2" xfId="0" applyNumberFormat="1" applyFont="1" applyBorder="1" applyAlignment="1">
      <alignment vertical="center" readingOrder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wrapText="1" readingOrder="1"/>
      <protection locked="0"/>
    </xf>
    <xf numFmtId="0" fontId="5" fillId="0" borderId="0" xfId="0" applyFont="1" applyAlignment="1" applyProtection="1">
      <alignment horizontal="left" wrapText="1" readingOrder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4" fillId="0" borderId="2" xfId="0" applyFont="1" applyBorder="1" applyAlignment="1" applyProtection="1">
      <alignment horizontal="center" vertical="center" wrapText="1" readingOrder="1"/>
      <protection locked="0"/>
    </xf>
    <xf numFmtId="0" fontId="5" fillId="0" borderId="12" xfId="0" quotePrefix="1" applyFont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 wrapText="1"/>
    </xf>
    <xf numFmtId="3" fontId="12" fillId="3" borderId="12" xfId="0" quotePrefix="1" applyNumberFormat="1" applyFont="1" applyFill="1" applyBorder="1" applyAlignment="1">
      <alignment horizontal="center" vertical="center"/>
    </xf>
    <xf numFmtId="3" fontId="12" fillId="3" borderId="13" xfId="0" quotePrefix="1" applyNumberFormat="1" applyFont="1" applyFill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3" fontId="12" fillId="3" borderId="16" xfId="0" quotePrefix="1" applyNumberFormat="1" applyFont="1" applyFill="1" applyBorder="1" applyAlignment="1">
      <alignment horizontal="center" vertical="center"/>
    </xf>
    <xf numFmtId="3" fontId="12" fillId="3" borderId="17" xfId="0" quotePrefix="1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left" wrapText="1"/>
    </xf>
    <xf numFmtId="3" fontId="2" fillId="0" borderId="0" xfId="0" applyNumberFormat="1" applyFont="1" applyAlignment="1">
      <alignment horizontal="left"/>
    </xf>
    <xf numFmtId="3" fontId="12" fillId="0" borderId="16" xfId="0" quotePrefix="1" applyNumberFormat="1" applyFont="1" applyBorder="1" applyAlignment="1">
      <alignment horizontal="center" vertical="center"/>
    </xf>
    <xf numFmtId="3" fontId="12" fillId="0" borderId="17" xfId="0" quotePrefix="1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3" fontId="17" fillId="0" borderId="25" xfId="0" applyNumberFormat="1" applyFont="1" applyBorder="1" applyAlignment="1">
      <alignment horizontal="center" vertical="center"/>
    </xf>
    <xf numFmtId="1" fontId="5" fillId="0" borderId="12" xfId="0" quotePrefix="1" applyNumberFormat="1" applyFont="1" applyBorder="1" applyAlignment="1">
      <alignment horizontal="center" vertical="center" wrapText="1"/>
    </xf>
    <xf numFmtId="1" fontId="5" fillId="0" borderId="13" xfId="0" quotePrefix="1" applyNumberFormat="1" applyFont="1" applyBorder="1" applyAlignment="1">
      <alignment horizontal="center" vertical="center" wrapText="1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5" fillId="0" borderId="26" xfId="0" applyNumberFormat="1" applyFont="1" applyBorder="1" applyAlignment="1">
      <alignment horizontal="left" vertical="center"/>
    </xf>
    <xf numFmtId="1" fontId="5" fillId="0" borderId="2" xfId="0" quotePrefix="1" applyNumberFormat="1" applyFont="1" applyBorder="1" applyAlignment="1">
      <alignment horizontal="center" vertical="center" wrapText="1"/>
    </xf>
    <xf numFmtId="0" fontId="17" fillId="0" borderId="0" xfId="1" applyFont="1" applyAlignment="1" applyProtection="1">
      <alignment horizontal="center" vertical="center" wrapText="1" readingOrder="1"/>
      <protection locked="0"/>
    </xf>
    <xf numFmtId="0" fontId="12" fillId="6" borderId="12" xfId="1" applyFont="1" applyFill="1" applyBorder="1" applyAlignment="1" applyProtection="1">
      <alignment horizontal="center" vertical="center" wrapText="1" readingOrder="1"/>
      <protection locked="0"/>
    </xf>
    <xf numFmtId="0" fontId="12" fillId="6" borderId="26" xfId="1" applyFont="1" applyFill="1" applyBorder="1" applyAlignment="1" applyProtection="1">
      <alignment horizontal="center" vertical="center" wrapText="1" readingOrder="1"/>
      <protection locked="0"/>
    </xf>
    <xf numFmtId="0" fontId="12" fillId="6" borderId="13" xfId="1" applyFont="1" applyFill="1" applyBorder="1" applyAlignment="1" applyProtection="1">
      <alignment horizontal="center" vertical="center" wrapText="1" readingOrder="1"/>
      <protection locked="0"/>
    </xf>
    <xf numFmtId="1" fontId="12" fillId="6" borderId="12" xfId="1" applyNumberFormat="1" applyFont="1" applyFill="1" applyBorder="1" applyAlignment="1" applyProtection="1">
      <alignment horizontal="center" vertical="center" wrapText="1"/>
      <protection locked="0"/>
    </xf>
    <xf numFmtId="1" fontId="12" fillId="6" borderId="26" xfId="1" applyNumberFormat="1" applyFont="1" applyFill="1" applyBorder="1" applyAlignment="1" applyProtection="1">
      <alignment horizontal="center" vertical="center" wrapText="1"/>
      <protection locked="0"/>
    </xf>
    <xf numFmtId="1" fontId="12" fillId="6" borderId="13" xfId="1" applyNumberFormat="1" applyFont="1" applyFill="1" applyBorder="1" applyAlignment="1" applyProtection="1">
      <alignment horizontal="center" vertical="center" wrapText="1"/>
      <protection locked="0"/>
    </xf>
    <xf numFmtId="0" fontId="18" fillId="7" borderId="12" xfId="1" applyFont="1" applyFill="1" applyBorder="1" applyAlignment="1" applyProtection="1">
      <alignment horizontal="center" vertical="center" wrapText="1" readingOrder="1"/>
      <protection locked="0"/>
    </xf>
    <xf numFmtId="0" fontId="18" fillId="7" borderId="26" xfId="1" applyFont="1" applyFill="1" applyBorder="1" applyAlignment="1" applyProtection="1">
      <alignment horizontal="center" vertical="center" wrapText="1" readingOrder="1"/>
      <protection locked="0"/>
    </xf>
    <xf numFmtId="0" fontId="18" fillId="7" borderId="13" xfId="1" applyFont="1" applyFill="1" applyBorder="1" applyAlignment="1" applyProtection="1">
      <alignment horizontal="center" vertical="center" wrapText="1" readingOrder="1"/>
      <protection locked="0"/>
    </xf>
    <xf numFmtId="0" fontId="5" fillId="0" borderId="15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/>
    </xf>
    <xf numFmtId="0" fontId="5" fillId="0" borderId="29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3" fontId="2" fillId="0" borderId="0" xfId="1" applyNumberFormat="1" applyFont="1" applyAlignment="1">
      <alignment horizontal="left" vertical="center" wrapText="1"/>
    </xf>
    <xf numFmtId="3" fontId="2" fillId="0" borderId="0" xfId="1" applyNumberFormat="1" applyFont="1" applyAlignment="1">
      <alignment horizontal="left" vertical="center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workbookViewId="0">
      <selection sqref="A1:H58"/>
    </sheetView>
  </sheetViews>
  <sheetFormatPr defaultRowHeight="12.75" x14ac:dyDescent="0.2"/>
  <cols>
    <col min="1" max="1" width="33.42578125" style="23" customWidth="1"/>
    <col min="2" max="2" width="15.42578125" style="23" bestFit="1" customWidth="1"/>
    <col min="3" max="4" width="15.42578125" style="23" customWidth="1"/>
    <col min="5" max="5" width="19.5703125" style="23" customWidth="1"/>
    <col min="6" max="7" width="13.140625" style="23" customWidth="1"/>
    <col min="8" max="10" width="9.140625" style="23"/>
    <col min="11" max="11" width="9.140625" style="23" customWidth="1"/>
    <col min="12" max="256" width="9.140625" style="23"/>
    <col min="257" max="257" width="33.42578125" style="23" customWidth="1"/>
    <col min="258" max="258" width="15.42578125" style="23" bestFit="1" customWidth="1"/>
    <col min="259" max="261" width="15.42578125" style="23" customWidth="1"/>
    <col min="262" max="263" width="13.140625" style="23" customWidth="1"/>
    <col min="264" max="512" width="9.140625" style="23"/>
    <col min="513" max="513" width="33.42578125" style="23" customWidth="1"/>
    <col min="514" max="514" width="15.42578125" style="23" bestFit="1" customWidth="1"/>
    <col min="515" max="517" width="15.42578125" style="23" customWidth="1"/>
    <col min="518" max="519" width="13.140625" style="23" customWidth="1"/>
    <col min="520" max="768" width="9.140625" style="23"/>
    <col min="769" max="769" width="33.42578125" style="23" customWidth="1"/>
    <col min="770" max="770" width="15.42578125" style="23" bestFit="1" customWidth="1"/>
    <col min="771" max="773" width="15.42578125" style="23" customWidth="1"/>
    <col min="774" max="775" width="13.140625" style="23" customWidth="1"/>
    <col min="776" max="1024" width="9.140625" style="23"/>
    <col min="1025" max="1025" width="33.42578125" style="23" customWidth="1"/>
    <col min="1026" max="1026" width="15.42578125" style="23" bestFit="1" customWidth="1"/>
    <col min="1027" max="1029" width="15.42578125" style="23" customWidth="1"/>
    <col min="1030" max="1031" width="13.140625" style="23" customWidth="1"/>
    <col min="1032" max="1280" width="9.140625" style="23"/>
    <col min="1281" max="1281" width="33.42578125" style="23" customWidth="1"/>
    <col min="1282" max="1282" width="15.42578125" style="23" bestFit="1" customWidth="1"/>
    <col min="1283" max="1285" width="15.42578125" style="23" customWidth="1"/>
    <col min="1286" max="1287" width="13.140625" style="23" customWidth="1"/>
    <col min="1288" max="1536" width="9.140625" style="23"/>
    <col min="1537" max="1537" width="33.42578125" style="23" customWidth="1"/>
    <col min="1538" max="1538" width="15.42578125" style="23" bestFit="1" customWidth="1"/>
    <col min="1539" max="1541" width="15.42578125" style="23" customWidth="1"/>
    <col min="1542" max="1543" width="13.140625" style="23" customWidth="1"/>
    <col min="1544" max="1792" width="9.140625" style="23"/>
    <col min="1793" max="1793" width="33.42578125" style="23" customWidth="1"/>
    <col min="1794" max="1794" width="15.42578125" style="23" bestFit="1" customWidth="1"/>
    <col min="1795" max="1797" width="15.42578125" style="23" customWidth="1"/>
    <col min="1798" max="1799" width="13.140625" style="23" customWidth="1"/>
    <col min="1800" max="2048" width="9.140625" style="23"/>
    <col min="2049" max="2049" width="33.42578125" style="23" customWidth="1"/>
    <col min="2050" max="2050" width="15.42578125" style="23" bestFit="1" customWidth="1"/>
    <col min="2051" max="2053" width="15.42578125" style="23" customWidth="1"/>
    <col min="2054" max="2055" width="13.140625" style="23" customWidth="1"/>
    <col min="2056" max="2304" width="9.140625" style="23"/>
    <col min="2305" max="2305" width="33.42578125" style="23" customWidth="1"/>
    <col min="2306" max="2306" width="15.42578125" style="23" bestFit="1" customWidth="1"/>
    <col min="2307" max="2309" width="15.42578125" style="23" customWidth="1"/>
    <col min="2310" max="2311" width="13.140625" style="23" customWidth="1"/>
    <col min="2312" max="2560" width="9.140625" style="23"/>
    <col min="2561" max="2561" width="33.42578125" style="23" customWidth="1"/>
    <col min="2562" max="2562" width="15.42578125" style="23" bestFit="1" customWidth="1"/>
    <col min="2563" max="2565" width="15.42578125" style="23" customWidth="1"/>
    <col min="2566" max="2567" width="13.140625" style="23" customWidth="1"/>
    <col min="2568" max="2816" width="9.140625" style="23"/>
    <col min="2817" max="2817" width="33.42578125" style="23" customWidth="1"/>
    <col min="2818" max="2818" width="15.42578125" style="23" bestFit="1" customWidth="1"/>
    <col min="2819" max="2821" width="15.42578125" style="23" customWidth="1"/>
    <col min="2822" max="2823" width="13.140625" style="23" customWidth="1"/>
    <col min="2824" max="3072" width="9.140625" style="23"/>
    <col min="3073" max="3073" width="33.42578125" style="23" customWidth="1"/>
    <col min="3074" max="3074" width="15.42578125" style="23" bestFit="1" customWidth="1"/>
    <col min="3075" max="3077" width="15.42578125" style="23" customWidth="1"/>
    <col min="3078" max="3079" width="13.140625" style="23" customWidth="1"/>
    <col min="3080" max="3328" width="9.140625" style="23"/>
    <col min="3329" max="3329" width="33.42578125" style="23" customWidth="1"/>
    <col min="3330" max="3330" width="15.42578125" style="23" bestFit="1" customWidth="1"/>
    <col min="3331" max="3333" width="15.42578125" style="23" customWidth="1"/>
    <col min="3334" max="3335" width="13.140625" style="23" customWidth="1"/>
    <col min="3336" max="3584" width="9.140625" style="23"/>
    <col min="3585" max="3585" width="33.42578125" style="23" customWidth="1"/>
    <col min="3586" max="3586" width="15.42578125" style="23" bestFit="1" customWidth="1"/>
    <col min="3587" max="3589" width="15.42578125" style="23" customWidth="1"/>
    <col min="3590" max="3591" width="13.140625" style="23" customWidth="1"/>
    <col min="3592" max="3840" width="9.140625" style="23"/>
    <col min="3841" max="3841" width="33.42578125" style="23" customWidth="1"/>
    <col min="3842" max="3842" width="15.42578125" style="23" bestFit="1" customWidth="1"/>
    <col min="3843" max="3845" width="15.42578125" style="23" customWidth="1"/>
    <col min="3846" max="3847" width="13.140625" style="23" customWidth="1"/>
    <col min="3848" max="4096" width="9.140625" style="23"/>
    <col min="4097" max="4097" width="33.42578125" style="23" customWidth="1"/>
    <col min="4098" max="4098" width="15.42578125" style="23" bestFit="1" customWidth="1"/>
    <col min="4099" max="4101" width="15.42578125" style="23" customWidth="1"/>
    <col min="4102" max="4103" width="13.140625" style="23" customWidth="1"/>
    <col min="4104" max="4352" width="9.140625" style="23"/>
    <col min="4353" max="4353" width="33.42578125" style="23" customWidth="1"/>
    <col min="4354" max="4354" width="15.42578125" style="23" bestFit="1" customWidth="1"/>
    <col min="4355" max="4357" width="15.42578125" style="23" customWidth="1"/>
    <col min="4358" max="4359" width="13.140625" style="23" customWidth="1"/>
    <col min="4360" max="4608" width="9.140625" style="23"/>
    <col min="4609" max="4609" width="33.42578125" style="23" customWidth="1"/>
    <col min="4610" max="4610" width="15.42578125" style="23" bestFit="1" customWidth="1"/>
    <col min="4611" max="4613" width="15.42578125" style="23" customWidth="1"/>
    <col min="4614" max="4615" width="13.140625" style="23" customWidth="1"/>
    <col min="4616" max="4864" width="9.140625" style="23"/>
    <col min="4865" max="4865" width="33.42578125" style="23" customWidth="1"/>
    <col min="4866" max="4866" width="15.42578125" style="23" bestFit="1" customWidth="1"/>
    <col min="4867" max="4869" width="15.42578125" style="23" customWidth="1"/>
    <col min="4870" max="4871" width="13.140625" style="23" customWidth="1"/>
    <col min="4872" max="5120" width="9.140625" style="23"/>
    <col min="5121" max="5121" width="33.42578125" style="23" customWidth="1"/>
    <col min="5122" max="5122" width="15.42578125" style="23" bestFit="1" customWidth="1"/>
    <col min="5123" max="5125" width="15.42578125" style="23" customWidth="1"/>
    <col min="5126" max="5127" width="13.140625" style="23" customWidth="1"/>
    <col min="5128" max="5376" width="9.140625" style="23"/>
    <col min="5377" max="5377" width="33.42578125" style="23" customWidth="1"/>
    <col min="5378" max="5378" width="15.42578125" style="23" bestFit="1" customWidth="1"/>
    <col min="5379" max="5381" width="15.42578125" style="23" customWidth="1"/>
    <col min="5382" max="5383" width="13.140625" style="23" customWidth="1"/>
    <col min="5384" max="5632" width="9.140625" style="23"/>
    <col min="5633" max="5633" width="33.42578125" style="23" customWidth="1"/>
    <col min="5634" max="5634" width="15.42578125" style="23" bestFit="1" customWidth="1"/>
    <col min="5635" max="5637" width="15.42578125" style="23" customWidth="1"/>
    <col min="5638" max="5639" width="13.140625" style="23" customWidth="1"/>
    <col min="5640" max="5888" width="9.140625" style="23"/>
    <col min="5889" max="5889" width="33.42578125" style="23" customWidth="1"/>
    <col min="5890" max="5890" width="15.42578125" style="23" bestFit="1" customWidth="1"/>
    <col min="5891" max="5893" width="15.42578125" style="23" customWidth="1"/>
    <col min="5894" max="5895" width="13.140625" style="23" customWidth="1"/>
    <col min="5896" max="6144" width="9.140625" style="23"/>
    <col min="6145" max="6145" width="33.42578125" style="23" customWidth="1"/>
    <col min="6146" max="6146" width="15.42578125" style="23" bestFit="1" customWidth="1"/>
    <col min="6147" max="6149" width="15.42578125" style="23" customWidth="1"/>
    <col min="6150" max="6151" width="13.140625" style="23" customWidth="1"/>
    <col min="6152" max="6400" width="9.140625" style="23"/>
    <col min="6401" max="6401" width="33.42578125" style="23" customWidth="1"/>
    <col min="6402" max="6402" width="15.42578125" style="23" bestFit="1" customWidth="1"/>
    <col min="6403" max="6405" width="15.42578125" style="23" customWidth="1"/>
    <col min="6406" max="6407" width="13.140625" style="23" customWidth="1"/>
    <col min="6408" max="6656" width="9.140625" style="23"/>
    <col min="6657" max="6657" width="33.42578125" style="23" customWidth="1"/>
    <col min="6658" max="6658" width="15.42578125" style="23" bestFit="1" customWidth="1"/>
    <col min="6659" max="6661" width="15.42578125" style="23" customWidth="1"/>
    <col min="6662" max="6663" width="13.140625" style="23" customWidth="1"/>
    <col min="6664" max="6912" width="9.140625" style="23"/>
    <col min="6913" max="6913" width="33.42578125" style="23" customWidth="1"/>
    <col min="6914" max="6914" width="15.42578125" style="23" bestFit="1" customWidth="1"/>
    <col min="6915" max="6917" width="15.42578125" style="23" customWidth="1"/>
    <col min="6918" max="6919" width="13.140625" style="23" customWidth="1"/>
    <col min="6920" max="7168" width="9.140625" style="23"/>
    <col min="7169" max="7169" width="33.42578125" style="23" customWidth="1"/>
    <col min="7170" max="7170" width="15.42578125" style="23" bestFit="1" customWidth="1"/>
    <col min="7171" max="7173" width="15.42578125" style="23" customWidth="1"/>
    <col min="7174" max="7175" width="13.140625" style="23" customWidth="1"/>
    <col min="7176" max="7424" width="9.140625" style="23"/>
    <col min="7425" max="7425" width="33.42578125" style="23" customWidth="1"/>
    <col min="7426" max="7426" width="15.42578125" style="23" bestFit="1" customWidth="1"/>
    <col min="7427" max="7429" width="15.42578125" style="23" customWidth="1"/>
    <col min="7430" max="7431" width="13.140625" style="23" customWidth="1"/>
    <col min="7432" max="7680" width="9.140625" style="23"/>
    <col min="7681" max="7681" width="33.42578125" style="23" customWidth="1"/>
    <col min="7682" max="7682" width="15.42578125" style="23" bestFit="1" customWidth="1"/>
    <col min="7683" max="7685" width="15.42578125" style="23" customWidth="1"/>
    <col min="7686" max="7687" width="13.140625" style="23" customWidth="1"/>
    <col min="7688" max="7936" width="9.140625" style="23"/>
    <col min="7937" max="7937" width="33.42578125" style="23" customWidth="1"/>
    <col min="7938" max="7938" width="15.42578125" style="23" bestFit="1" customWidth="1"/>
    <col min="7939" max="7941" width="15.42578125" style="23" customWidth="1"/>
    <col min="7942" max="7943" width="13.140625" style="23" customWidth="1"/>
    <col min="7944" max="8192" width="9.140625" style="23"/>
    <col min="8193" max="8193" width="33.42578125" style="23" customWidth="1"/>
    <col min="8194" max="8194" width="15.42578125" style="23" bestFit="1" customWidth="1"/>
    <col min="8195" max="8197" width="15.42578125" style="23" customWidth="1"/>
    <col min="8198" max="8199" width="13.140625" style="23" customWidth="1"/>
    <col min="8200" max="8448" width="9.140625" style="23"/>
    <col min="8449" max="8449" width="33.42578125" style="23" customWidth="1"/>
    <col min="8450" max="8450" width="15.42578125" style="23" bestFit="1" customWidth="1"/>
    <col min="8451" max="8453" width="15.42578125" style="23" customWidth="1"/>
    <col min="8454" max="8455" width="13.140625" style="23" customWidth="1"/>
    <col min="8456" max="8704" width="9.140625" style="23"/>
    <col min="8705" max="8705" width="33.42578125" style="23" customWidth="1"/>
    <col min="8706" max="8706" width="15.42578125" style="23" bestFit="1" customWidth="1"/>
    <col min="8707" max="8709" width="15.42578125" style="23" customWidth="1"/>
    <col min="8710" max="8711" width="13.140625" style="23" customWidth="1"/>
    <col min="8712" max="8960" width="9.140625" style="23"/>
    <col min="8961" max="8961" width="33.42578125" style="23" customWidth="1"/>
    <col min="8962" max="8962" width="15.42578125" style="23" bestFit="1" customWidth="1"/>
    <col min="8963" max="8965" width="15.42578125" style="23" customWidth="1"/>
    <col min="8966" max="8967" width="13.140625" style="23" customWidth="1"/>
    <col min="8968" max="9216" width="9.140625" style="23"/>
    <col min="9217" max="9217" width="33.42578125" style="23" customWidth="1"/>
    <col min="9218" max="9218" width="15.42578125" style="23" bestFit="1" customWidth="1"/>
    <col min="9219" max="9221" width="15.42578125" style="23" customWidth="1"/>
    <col min="9222" max="9223" width="13.140625" style="23" customWidth="1"/>
    <col min="9224" max="9472" width="9.140625" style="23"/>
    <col min="9473" max="9473" width="33.42578125" style="23" customWidth="1"/>
    <col min="9474" max="9474" width="15.42578125" style="23" bestFit="1" customWidth="1"/>
    <col min="9475" max="9477" width="15.42578125" style="23" customWidth="1"/>
    <col min="9478" max="9479" width="13.140625" style="23" customWidth="1"/>
    <col min="9480" max="9728" width="9.140625" style="23"/>
    <col min="9729" max="9729" width="33.42578125" style="23" customWidth="1"/>
    <col min="9730" max="9730" width="15.42578125" style="23" bestFit="1" customWidth="1"/>
    <col min="9731" max="9733" width="15.42578125" style="23" customWidth="1"/>
    <col min="9734" max="9735" width="13.140625" style="23" customWidth="1"/>
    <col min="9736" max="9984" width="9.140625" style="23"/>
    <col min="9985" max="9985" width="33.42578125" style="23" customWidth="1"/>
    <col min="9986" max="9986" width="15.42578125" style="23" bestFit="1" customWidth="1"/>
    <col min="9987" max="9989" width="15.42578125" style="23" customWidth="1"/>
    <col min="9990" max="9991" width="13.140625" style="23" customWidth="1"/>
    <col min="9992" max="10240" width="9.140625" style="23"/>
    <col min="10241" max="10241" width="33.42578125" style="23" customWidth="1"/>
    <col min="10242" max="10242" width="15.42578125" style="23" bestFit="1" customWidth="1"/>
    <col min="10243" max="10245" width="15.42578125" style="23" customWidth="1"/>
    <col min="10246" max="10247" width="13.140625" style="23" customWidth="1"/>
    <col min="10248" max="10496" width="9.140625" style="23"/>
    <col min="10497" max="10497" width="33.42578125" style="23" customWidth="1"/>
    <col min="10498" max="10498" width="15.42578125" style="23" bestFit="1" customWidth="1"/>
    <col min="10499" max="10501" width="15.42578125" style="23" customWidth="1"/>
    <col min="10502" max="10503" width="13.140625" style="23" customWidth="1"/>
    <col min="10504" max="10752" width="9.140625" style="23"/>
    <col min="10753" max="10753" width="33.42578125" style="23" customWidth="1"/>
    <col min="10754" max="10754" width="15.42578125" style="23" bestFit="1" customWidth="1"/>
    <col min="10755" max="10757" width="15.42578125" style="23" customWidth="1"/>
    <col min="10758" max="10759" width="13.140625" style="23" customWidth="1"/>
    <col min="10760" max="11008" width="9.140625" style="23"/>
    <col min="11009" max="11009" width="33.42578125" style="23" customWidth="1"/>
    <col min="11010" max="11010" width="15.42578125" style="23" bestFit="1" customWidth="1"/>
    <col min="11011" max="11013" width="15.42578125" style="23" customWidth="1"/>
    <col min="11014" max="11015" width="13.140625" style="23" customWidth="1"/>
    <col min="11016" max="11264" width="9.140625" style="23"/>
    <col min="11265" max="11265" width="33.42578125" style="23" customWidth="1"/>
    <col min="11266" max="11266" width="15.42578125" style="23" bestFit="1" customWidth="1"/>
    <col min="11267" max="11269" width="15.42578125" style="23" customWidth="1"/>
    <col min="11270" max="11271" width="13.140625" style="23" customWidth="1"/>
    <col min="11272" max="11520" width="9.140625" style="23"/>
    <col min="11521" max="11521" width="33.42578125" style="23" customWidth="1"/>
    <col min="11522" max="11522" width="15.42578125" style="23" bestFit="1" customWidth="1"/>
    <col min="11523" max="11525" width="15.42578125" style="23" customWidth="1"/>
    <col min="11526" max="11527" width="13.140625" style="23" customWidth="1"/>
    <col min="11528" max="11776" width="9.140625" style="23"/>
    <col min="11777" max="11777" width="33.42578125" style="23" customWidth="1"/>
    <col min="11778" max="11778" width="15.42578125" style="23" bestFit="1" customWidth="1"/>
    <col min="11779" max="11781" width="15.42578125" style="23" customWidth="1"/>
    <col min="11782" max="11783" width="13.140625" style="23" customWidth="1"/>
    <col min="11784" max="12032" width="9.140625" style="23"/>
    <col min="12033" max="12033" width="33.42578125" style="23" customWidth="1"/>
    <col min="12034" max="12034" width="15.42578125" style="23" bestFit="1" customWidth="1"/>
    <col min="12035" max="12037" width="15.42578125" style="23" customWidth="1"/>
    <col min="12038" max="12039" width="13.140625" style="23" customWidth="1"/>
    <col min="12040" max="12288" width="9.140625" style="23"/>
    <col min="12289" max="12289" width="33.42578125" style="23" customWidth="1"/>
    <col min="12290" max="12290" width="15.42578125" style="23" bestFit="1" customWidth="1"/>
    <col min="12291" max="12293" width="15.42578125" style="23" customWidth="1"/>
    <col min="12294" max="12295" width="13.140625" style="23" customWidth="1"/>
    <col min="12296" max="12544" width="9.140625" style="23"/>
    <col min="12545" max="12545" width="33.42578125" style="23" customWidth="1"/>
    <col min="12546" max="12546" width="15.42578125" style="23" bestFit="1" customWidth="1"/>
    <col min="12547" max="12549" width="15.42578125" style="23" customWidth="1"/>
    <col min="12550" max="12551" width="13.140625" style="23" customWidth="1"/>
    <col min="12552" max="12800" width="9.140625" style="23"/>
    <col min="12801" max="12801" width="33.42578125" style="23" customWidth="1"/>
    <col min="12802" max="12802" width="15.42578125" style="23" bestFit="1" customWidth="1"/>
    <col min="12803" max="12805" width="15.42578125" style="23" customWidth="1"/>
    <col min="12806" max="12807" width="13.140625" style="23" customWidth="1"/>
    <col min="12808" max="13056" width="9.140625" style="23"/>
    <col min="13057" max="13057" width="33.42578125" style="23" customWidth="1"/>
    <col min="13058" max="13058" width="15.42578125" style="23" bestFit="1" customWidth="1"/>
    <col min="13059" max="13061" width="15.42578125" style="23" customWidth="1"/>
    <col min="13062" max="13063" width="13.140625" style="23" customWidth="1"/>
    <col min="13064" max="13312" width="9.140625" style="23"/>
    <col min="13313" max="13313" width="33.42578125" style="23" customWidth="1"/>
    <col min="13314" max="13314" width="15.42578125" style="23" bestFit="1" customWidth="1"/>
    <col min="13315" max="13317" width="15.42578125" style="23" customWidth="1"/>
    <col min="13318" max="13319" width="13.140625" style="23" customWidth="1"/>
    <col min="13320" max="13568" width="9.140625" style="23"/>
    <col min="13569" max="13569" width="33.42578125" style="23" customWidth="1"/>
    <col min="13570" max="13570" width="15.42578125" style="23" bestFit="1" customWidth="1"/>
    <col min="13571" max="13573" width="15.42578125" style="23" customWidth="1"/>
    <col min="13574" max="13575" width="13.140625" style="23" customWidth="1"/>
    <col min="13576" max="13824" width="9.140625" style="23"/>
    <col min="13825" max="13825" width="33.42578125" style="23" customWidth="1"/>
    <col min="13826" max="13826" width="15.42578125" style="23" bestFit="1" customWidth="1"/>
    <col min="13827" max="13829" width="15.42578125" style="23" customWidth="1"/>
    <col min="13830" max="13831" width="13.140625" style="23" customWidth="1"/>
    <col min="13832" max="14080" width="9.140625" style="23"/>
    <col min="14081" max="14081" width="33.42578125" style="23" customWidth="1"/>
    <col min="14082" max="14082" width="15.42578125" style="23" bestFit="1" customWidth="1"/>
    <col min="14083" max="14085" width="15.42578125" style="23" customWidth="1"/>
    <col min="14086" max="14087" width="13.140625" style="23" customWidth="1"/>
    <col min="14088" max="14336" width="9.140625" style="23"/>
    <col min="14337" max="14337" width="33.42578125" style="23" customWidth="1"/>
    <col min="14338" max="14338" width="15.42578125" style="23" bestFit="1" customWidth="1"/>
    <col min="14339" max="14341" width="15.42578125" style="23" customWidth="1"/>
    <col min="14342" max="14343" width="13.140625" style="23" customWidth="1"/>
    <col min="14344" max="14592" width="9.140625" style="23"/>
    <col min="14593" max="14593" width="33.42578125" style="23" customWidth="1"/>
    <col min="14594" max="14594" width="15.42578125" style="23" bestFit="1" customWidth="1"/>
    <col min="14595" max="14597" width="15.42578125" style="23" customWidth="1"/>
    <col min="14598" max="14599" width="13.140625" style="23" customWidth="1"/>
    <col min="14600" max="14848" width="9.140625" style="23"/>
    <col min="14849" max="14849" width="33.42578125" style="23" customWidth="1"/>
    <col min="14850" max="14850" width="15.42578125" style="23" bestFit="1" customWidth="1"/>
    <col min="14851" max="14853" width="15.42578125" style="23" customWidth="1"/>
    <col min="14854" max="14855" width="13.140625" style="23" customWidth="1"/>
    <col min="14856" max="15104" width="9.140625" style="23"/>
    <col min="15105" max="15105" width="33.42578125" style="23" customWidth="1"/>
    <col min="15106" max="15106" width="15.42578125" style="23" bestFit="1" customWidth="1"/>
    <col min="15107" max="15109" width="15.42578125" style="23" customWidth="1"/>
    <col min="15110" max="15111" width="13.140625" style="23" customWidth="1"/>
    <col min="15112" max="15360" width="9.140625" style="23"/>
    <col min="15361" max="15361" width="33.42578125" style="23" customWidth="1"/>
    <col min="15362" max="15362" width="15.42578125" style="23" bestFit="1" customWidth="1"/>
    <col min="15363" max="15365" width="15.42578125" style="23" customWidth="1"/>
    <col min="15366" max="15367" width="13.140625" style="23" customWidth="1"/>
    <col min="15368" max="15616" width="9.140625" style="23"/>
    <col min="15617" max="15617" width="33.42578125" style="23" customWidth="1"/>
    <col min="15618" max="15618" width="15.42578125" style="23" bestFit="1" customWidth="1"/>
    <col min="15619" max="15621" width="15.42578125" style="23" customWidth="1"/>
    <col min="15622" max="15623" width="13.140625" style="23" customWidth="1"/>
    <col min="15624" max="15872" width="9.140625" style="23"/>
    <col min="15873" max="15873" width="33.42578125" style="23" customWidth="1"/>
    <col min="15874" max="15874" width="15.42578125" style="23" bestFit="1" customWidth="1"/>
    <col min="15875" max="15877" width="15.42578125" style="23" customWidth="1"/>
    <col min="15878" max="15879" width="13.140625" style="23" customWidth="1"/>
    <col min="15880" max="16128" width="9.140625" style="23"/>
    <col min="16129" max="16129" width="33.42578125" style="23" customWidth="1"/>
    <col min="16130" max="16130" width="15.42578125" style="23" bestFit="1" customWidth="1"/>
    <col min="16131" max="16133" width="15.42578125" style="23" customWidth="1"/>
    <col min="16134" max="16135" width="13.140625" style="23" customWidth="1"/>
    <col min="16136" max="16384" width="9.140625" style="23"/>
  </cols>
  <sheetData>
    <row r="1" spans="1:11" s="4" customFormat="1" ht="15" x14ac:dyDescent="0.25">
      <c r="A1" s="1" t="s">
        <v>0</v>
      </c>
      <c r="B1" s="2"/>
      <c r="C1" s="2"/>
      <c r="D1" s="3"/>
      <c r="E1" s="3"/>
    </row>
    <row r="2" spans="1:11" s="4" customFormat="1" ht="15" x14ac:dyDescent="0.25">
      <c r="A2" s="1" t="s">
        <v>1</v>
      </c>
      <c r="B2" s="2"/>
      <c r="C2" s="2"/>
      <c r="D2" s="3"/>
      <c r="E2" s="3"/>
    </row>
    <row r="3" spans="1:11" s="4" customFormat="1" ht="15" x14ac:dyDescent="0.25">
      <c r="A3" s="1" t="s">
        <v>2</v>
      </c>
      <c r="B3" s="2"/>
      <c r="C3" s="2"/>
      <c r="D3" s="3"/>
      <c r="E3" s="3"/>
    </row>
    <row r="4" spans="1:11" s="4" customFormat="1" ht="15" x14ac:dyDescent="0.25">
      <c r="A4" s="1" t="s">
        <v>3</v>
      </c>
      <c r="B4" s="2"/>
      <c r="C4" s="2"/>
      <c r="D4" s="3"/>
      <c r="E4" s="3"/>
    </row>
    <row r="5" spans="1:11" s="4" customFormat="1" ht="15" x14ac:dyDescent="0.25">
      <c r="A5" s="1" t="s">
        <v>4</v>
      </c>
      <c r="B5" s="2"/>
      <c r="C5" s="2"/>
      <c r="D5" s="3"/>
      <c r="E5" s="3"/>
    </row>
    <row r="6" spans="1:11" s="4" customFormat="1" ht="15" x14ac:dyDescent="0.25">
      <c r="A6" s="5" t="s">
        <v>397</v>
      </c>
      <c r="B6" s="2"/>
      <c r="C6" s="2"/>
      <c r="D6" s="3"/>
      <c r="E6" s="3"/>
    </row>
    <row r="7" spans="1:11" s="4" customFormat="1" ht="15" x14ac:dyDescent="0.25">
      <c r="A7" s="1" t="s">
        <v>399</v>
      </c>
      <c r="B7" s="2"/>
      <c r="C7" s="2"/>
      <c r="D7" s="3"/>
      <c r="E7" s="3"/>
    </row>
    <row r="8" spans="1:11" s="4" customFormat="1" ht="15" x14ac:dyDescent="0.25">
      <c r="A8" s="1" t="s">
        <v>458</v>
      </c>
      <c r="B8" s="2"/>
      <c r="C8" s="2"/>
      <c r="D8" s="3"/>
      <c r="E8" s="3"/>
    </row>
    <row r="9" spans="1:11" s="4" customFormat="1" ht="15" x14ac:dyDescent="0.25">
      <c r="A9" s="1"/>
      <c r="B9" s="2"/>
      <c r="C9" s="2"/>
      <c r="D9" s="3"/>
      <c r="E9" s="3"/>
    </row>
    <row r="10" spans="1:11" s="6" customFormat="1" ht="39.75" customHeight="1" x14ac:dyDescent="0.2">
      <c r="A10" s="272" t="s">
        <v>35</v>
      </c>
      <c r="B10" s="272"/>
      <c r="C10" s="272"/>
      <c r="D10" s="272"/>
      <c r="E10" s="272"/>
      <c r="F10" s="272"/>
      <c r="G10" s="272"/>
    </row>
    <row r="11" spans="1:11" s="6" customFormat="1" ht="17.100000000000001" customHeight="1" x14ac:dyDescent="0.2">
      <c r="A11" s="273" t="s">
        <v>5</v>
      </c>
      <c r="B11" s="273"/>
      <c r="C11" s="7"/>
    </row>
    <row r="12" spans="1:11" s="11" customFormat="1" ht="51" x14ac:dyDescent="0.25">
      <c r="A12" s="8" t="s">
        <v>6</v>
      </c>
      <c r="B12" s="8" t="s">
        <v>36</v>
      </c>
      <c r="C12" s="8" t="s">
        <v>38</v>
      </c>
      <c r="D12" s="8" t="s">
        <v>37</v>
      </c>
      <c r="E12" s="8" t="s">
        <v>401</v>
      </c>
      <c r="F12" s="9" t="s">
        <v>7</v>
      </c>
      <c r="G12" s="10" t="s">
        <v>7</v>
      </c>
    </row>
    <row r="13" spans="1:11" s="17" customFormat="1" ht="12" x14ac:dyDescent="0.2">
      <c r="A13" s="12">
        <v>1</v>
      </c>
      <c r="B13" s="13">
        <v>2</v>
      </c>
      <c r="C13" s="13">
        <v>3</v>
      </c>
      <c r="D13" s="14">
        <v>4</v>
      </c>
      <c r="E13" s="14">
        <v>5</v>
      </c>
      <c r="F13" s="15" t="s">
        <v>8</v>
      </c>
      <c r="G13" s="16" t="s">
        <v>9</v>
      </c>
    </row>
    <row r="14" spans="1:11" x14ac:dyDescent="0.2">
      <c r="A14" s="18" t="s">
        <v>10</v>
      </c>
      <c r="B14" s="20">
        <v>2831387.36</v>
      </c>
      <c r="C14" s="239" t="s">
        <v>407</v>
      </c>
      <c r="D14" s="239" t="s">
        <v>407</v>
      </c>
      <c r="E14" s="20">
        <v>1648670.25</v>
      </c>
      <c r="F14" s="21">
        <f>E14/B14*100</f>
        <v>58.228353820156919</v>
      </c>
      <c r="G14" s="21">
        <f>D14/E14*100</f>
        <v>201.60884688736274</v>
      </c>
      <c r="K14" s="210"/>
    </row>
    <row r="15" spans="1:11" ht="25.5" x14ac:dyDescent="0.2">
      <c r="A15" s="18" t="s">
        <v>11</v>
      </c>
      <c r="B15" s="20">
        <v>0</v>
      </c>
      <c r="C15" s="239" t="s">
        <v>412</v>
      </c>
      <c r="D15" s="239" t="s">
        <v>412</v>
      </c>
      <c r="E15" s="20">
        <v>0</v>
      </c>
      <c r="F15" s="21">
        <v>0</v>
      </c>
      <c r="G15" s="21">
        <v>0</v>
      </c>
      <c r="K15" s="210"/>
    </row>
    <row r="16" spans="1:11" x14ac:dyDescent="0.2">
      <c r="A16" s="18" t="s">
        <v>12</v>
      </c>
      <c r="B16" s="20">
        <v>2831387.36</v>
      </c>
      <c r="C16" s="255" t="s">
        <v>456</v>
      </c>
      <c r="D16" s="254">
        <v>3328865.08</v>
      </c>
      <c r="E16" s="20">
        <v>1648670.25</v>
      </c>
      <c r="F16" s="21">
        <f>E16/B16*100</f>
        <v>58.228353820156919</v>
      </c>
      <c r="G16" s="21">
        <f t="shared" ref="G16:G19" si="0">D16/E16*100</f>
        <v>201.91212160224276</v>
      </c>
      <c r="K16" s="210"/>
    </row>
    <row r="17" spans="1:11" x14ac:dyDescent="0.2">
      <c r="A17" s="18" t="s">
        <v>13</v>
      </c>
      <c r="B17" s="19">
        <f>B19-B18</f>
        <v>2868410.9</v>
      </c>
      <c r="C17" s="239" t="s">
        <v>457</v>
      </c>
      <c r="D17" s="19">
        <v>3259450.82</v>
      </c>
      <c r="E17" s="19">
        <v>1681067.57</v>
      </c>
      <c r="F17" s="21">
        <f>E17/B17*100</f>
        <v>58.606232809950633</v>
      </c>
      <c r="G17" s="21">
        <f t="shared" si="0"/>
        <v>193.89171965288699</v>
      </c>
      <c r="K17" s="211"/>
    </row>
    <row r="18" spans="1:11" ht="25.5" x14ac:dyDescent="0.2">
      <c r="A18" s="18" t="s">
        <v>14</v>
      </c>
      <c r="B18" s="20">
        <v>39074.160000000003</v>
      </c>
      <c r="C18" s="239" t="s">
        <v>451</v>
      </c>
      <c r="D18" s="239" t="s">
        <v>451</v>
      </c>
      <c r="E18" s="20">
        <v>4681.75</v>
      </c>
      <c r="F18" s="21">
        <f>E18/B18*100</f>
        <v>11.981703509429249</v>
      </c>
      <c r="G18" s="21">
        <f t="shared" si="0"/>
        <v>1367.95813531265</v>
      </c>
      <c r="K18" s="210"/>
    </row>
    <row r="19" spans="1:11" x14ac:dyDescent="0.2">
      <c r="A19" s="18" t="s">
        <v>15</v>
      </c>
      <c r="B19" s="20">
        <v>2907485.06</v>
      </c>
      <c r="C19" s="239" t="s">
        <v>456</v>
      </c>
      <c r="D19" s="24">
        <v>3323495.2</v>
      </c>
      <c r="E19" s="20">
        <v>1685749.32</v>
      </c>
      <c r="F19" s="21">
        <f>E19/B19*100</f>
        <v>57.979638251348398</v>
      </c>
      <c r="G19" s="21">
        <f t="shared" si="0"/>
        <v>197.15239748695257</v>
      </c>
      <c r="K19" s="210"/>
    </row>
    <row r="20" spans="1:11" x14ac:dyDescent="0.2">
      <c r="A20" s="18" t="s">
        <v>16</v>
      </c>
      <c r="B20" s="19">
        <f>B14-B19</f>
        <v>-76097.700000000186</v>
      </c>
      <c r="C20" s="19">
        <f t="shared" ref="C20:D20" si="1">C14-C19</f>
        <v>-5000</v>
      </c>
      <c r="D20" s="19">
        <f t="shared" si="1"/>
        <v>369.87999999988824</v>
      </c>
      <c r="E20" s="19">
        <f>E14-E19</f>
        <v>-37079.070000000065</v>
      </c>
      <c r="F20" s="21">
        <f>E20/B20*100</f>
        <v>48.725611943593535</v>
      </c>
      <c r="G20" s="21">
        <f>D20/E20*100</f>
        <v>-0.99754389740596938</v>
      </c>
    </row>
    <row r="21" spans="1:11" ht="409.6" hidden="1" customHeight="1" x14ac:dyDescent="0.2">
      <c r="F21" s="25" t="e">
        <f>D21/B21*100</f>
        <v>#DIV/0!</v>
      </c>
    </row>
    <row r="22" spans="1:11" ht="16.149999999999999" customHeight="1" x14ac:dyDescent="0.2"/>
    <row r="23" spans="1:11" s="6" customFormat="1" ht="17.100000000000001" customHeight="1" x14ac:dyDescent="0.2">
      <c r="A23" s="273" t="s">
        <v>17</v>
      </c>
      <c r="B23" s="273"/>
      <c r="C23" s="7"/>
    </row>
    <row r="24" spans="1:11" s="11" customFormat="1" ht="51" x14ac:dyDescent="0.25">
      <c r="A24" s="8" t="s">
        <v>6</v>
      </c>
      <c r="B24" s="8" t="s">
        <v>36</v>
      </c>
      <c r="C24" s="8" t="s">
        <v>38</v>
      </c>
      <c r="D24" s="8" t="s">
        <v>37</v>
      </c>
      <c r="E24" s="8" t="s">
        <v>401</v>
      </c>
      <c r="F24" s="9" t="s">
        <v>7</v>
      </c>
      <c r="G24" s="10" t="s">
        <v>7</v>
      </c>
    </row>
    <row r="25" spans="1:11" s="17" customFormat="1" ht="12" x14ac:dyDescent="0.2">
      <c r="A25" s="12">
        <v>1</v>
      </c>
      <c r="B25" s="13">
        <v>2</v>
      </c>
      <c r="C25" s="13">
        <v>3</v>
      </c>
      <c r="D25" s="14">
        <v>4</v>
      </c>
      <c r="E25" s="14">
        <v>5</v>
      </c>
      <c r="F25" s="15" t="s">
        <v>8</v>
      </c>
      <c r="G25" s="16" t="s">
        <v>9</v>
      </c>
    </row>
    <row r="26" spans="1:11" ht="25.5" x14ac:dyDescent="0.2">
      <c r="A26" s="18" t="s">
        <v>18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6">
        <v>0</v>
      </c>
    </row>
    <row r="27" spans="1:11" ht="25.5" x14ac:dyDescent="0.2">
      <c r="A27" s="18" t="s">
        <v>19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6">
        <v>0</v>
      </c>
    </row>
    <row r="28" spans="1:11" x14ac:dyDescent="0.2">
      <c r="A28" s="18" t="s">
        <v>20</v>
      </c>
      <c r="B28" s="19">
        <f>B26-B27</f>
        <v>0</v>
      </c>
      <c r="C28" s="19">
        <v>0</v>
      </c>
      <c r="D28" s="19">
        <v>0</v>
      </c>
      <c r="E28" s="19">
        <v>0</v>
      </c>
      <c r="F28" s="21">
        <v>0</v>
      </c>
      <c r="G28" s="22">
        <v>0</v>
      </c>
    </row>
    <row r="29" spans="1:11" x14ac:dyDescent="0.2">
      <c r="A29" s="27"/>
      <c r="B29" s="27"/>
      <c r="C29" s="27"/>
      <c r="D29" s="27"/>
      <c r="E29" s="27"/>
    </row>
    <row r="30" spans="1:11" s="6" customFormat="1" ht="18" customHeight="1" x14ac:dyDescent="0.2">
      <c r="A30" s="274" t="s">
        <v>21</v>
      </c>
      <c r="B30" s="274"/>
      <c r="C30" s="28"/>
      <c r="D30" s="28"/>
      <c r="E30" s="28"/>
    </row>
    <row r="31" spans="1:11" s="6" customFormat="1" ht="54.75" customHeight="1" x14ac:dyDescent="0.2">
      <c r="A31" s="8" t="s">
        <v>6</v>
      </c>
      <c r="B31" s="8" t="s">
        <v>36</v>
      </c>
      <c r="C31" s="8" t="s">
        <v>38</v>
      </c>
      <c r="D31" s="8" t="s">
        <v>37</v>
      </c>
      <c r="E31" s="8" t="s">
        <v>401</v>
      </c>
      <c r="F31" s="9" t="s">
        <v>7</v>
      </c>
      <c r="G31" s="10" t="s">
        <v>7</v>
      </c>
    </row>
    <row r="32" spans="1:11" s="6" customFormat="1" ht="11.25" customHeight="1" x14ac:dyDescent="0.2">
      <c r="A32" s="12">
        <v>1</v>
      </c>
      <c r="B32" s="13">
        <v>2</v>
      </c>
      <c r="C32" s="13">
        <v>3</v>
      </c>
      <c r="D32" s="14">
        <v>4</v>
      </c>
      <c r="E32" s="14">
        <v>5</v>
      </c>
      <c r="F32" s="15" t="s">
        <v>8</v>
      </c>
      <c r="G32" s="16" t="s">
        <v>9</v>
      </c>
    </row>
    <row r="33" spans="1:7" ht="38.25" x14ac:dyDescent="0.2">
      <c r="A33" s="29" t="s">
        <v>22</v>
      </c>
      <c r="B33" s="19">
        <v>-11674.16</v>
      </c>
      <c r="C33" s="19">
        <v>-5000</v>
      </c>
      <c r="D33" s="19">
        <v>369.88</v>
      </c>
      <c r="E33" s="19">
        <v>-37079.07</v>
      </c>
      <c r="F33" s="21">
        <f>E33/B33*100</f>
        <v>317.6165993955882</v>
      </c>
      <c r="G33" s="21">
        <f>E33/D33*100</f>
        <v>-10024.621498864497</v>
      </c>
    </row>
    <row r="34" spans="1:7" ht="38.25" x14ac:dyDescent="0.2">
      <c r="A34" s="29" t="s">
        <v>23</v>
      </c>
      <c r="B34" s="19">
        <v>-11674.16</v>
      </c>
      <c r="C34" s="19">
        <v>-5000</v>
      </c>
      <c r="D34" s="19">
        <v>369.88</v>
      </c>
      <c r="E34" s="19">
        <v>-37079.07</v>
      </c>
      <c r="F34" s="21">
        <f>E34/B34*100</f>
        <v>317.6165993955882</v>
      </c>
      <c r="G34" s="21">
        <f>E34/D34*100</f>
        <v>-10024.621498864497</v>
      </c>
    </row>
    <row r="35" spans="1:7" ht="6.75" customHeight="1" x14ac:dyDescent="0.2"/>
    <row r="36" spans="1:7" s="6" customFormat="1" ht="30.75" customHeight="1" x14ac:dyDescent="0.2">
      <c r="A36" s="274" t="s">
        <v>24</v>
      </c>
      <c r="B36" s="274"/>
      <c r="C36" s="28"/>
      <c r="D36" s="28"/>
      <c r="E36" s="28"/>
    </row>
    <row r="37" spans="1:7" s="6" customFormat="1" ht="55.5" customHeight="1" x14ac:dyDescent="0.2">
      <c r="A37" s="8" t="s">
        <v>6</v>
      </c>
      <c r="B37" s="8" t="s">
        <v>36</v>
      </c>
      <c r="C37" s="8" t="s">
        <v>38</v>
      </c>
      <c r="D37" s="8" t="s">
        <v>37</v>
      </c>
      <c r="E37" s="8" t="s">
        <v>401</v>
      </c>
      <c r="F37" s="9" t="s">
        <v>7</v>
      </c>
      <c r="G37" s="10" t="s">
        <v>7</v>
      </c>
    </row>
    <row r="38" spans="1:7" s="6" customFormat="1" ht="11.25" customHeight="1" x14ac:dyDescent="0.2">
      <c r="A38" s="12">
        <v>1</v>
      </c>
      <c r="B38" s="13">
        <v>2</v>
      </c>
      <c r="C38" s="13">
        <v>3</v>
      </c>
      <c r="D38" s="14">
        <v>4</v>
      </c>
      <c r="E38" s="14">
        <v>5</v>
      </c>
      <c r="F38" s="15" t="s">
        <v>8</v>
      </c>
      <c r="G38" s="16" t="s">
        <v>9</v>
      </c>
    </row>
    <row r="39" spans="1:7" ht="25.5" x14ac:dyDescent="0.2">
      <c r="A39" s="29" t="s">
        <v>25</v>
      </c>
      <c r="B39" s="30">
        <v>-11674.16</v>
      </c>
      <c r="C39" s="30">
        <v>-5000</v>
      </c>
      <c r="D39" s="30">
        <v>369.88</v>
      </c>
      <c r="E39" s="30">
        <v>-37079.07</v>
      </c>
      <c r="F39" s="21">
        <f>E39/B39*100</f>
        <v>317.6165993955882</v>
      </c>
      <c r="G39" s="256">
        <f>E39/D39*100</f>
        <v>-10024.621498864497</v>
      </c>
    </row>
    <row r="40" spans="1:7" x14ac:dyDescent="0.2">
      <c r="A40" s="31"/>
      <c r="B40" s="32"/>
      <c r="C40" s="32"/>
      <c r="D40" s="32"/>
      <c r="E40" s="32"/>
    </row>
    <row r="41" spans="1:7" s="6" customFormat="1" ht="17.100000000000001" customHeight="1" x14ac:dyDescent="0.2">
      <c r="A41" s="273" t="s">
        <v>26</v>
      </c>
      <c r="B41" s="273"/>
      <c r="C41" s="7"/>
    </row>
    <row r="42" spans="1:7" s="11" customFormat="1" ht="51" x14ac:dyDescent="0.25">
      <c r="A42" s="8" t="s">
        <v>6</v>
      </c>
      <c r="B42" s="8" t="s">
        <v>36</v>
      </c>
      <c r="C42" s="8" t="s">
        <v>38</v>
      </c>
      <c r="D42" s="8" t="s">
        <v>37</v>
      </c>
      <c r="E42" s="8" t="s">
        <v>401</v>
      </c>
      <c r="F42" s="9" t="s">
        <v>7</v>
      </c>
      <c r="G42" s="10" t="s">
        <v>7</v>
      </c>
    </row>
    <row r="43" spans="1:7" s="17" customFormat="1" ht="12" x14ac:dyDescent="0.2">
      <c r="A43" s="12">
        <v>1</v>
      </c>
      <c r="B43" s="13">
        <v>2</v>
      </c>
      <c r="C43" s="13">
        <v>3</v>
      </c>
      <c r="D43" s="14">
        <v>4</v>
      </c>
      <c r="E43" s="14">
        <v>5</v>
      </c>
      <c r="F43" s="15" t="s">
        <v>8</v>
      </c>
      <c r="G43" s="16" t="s">
        <v>9</v>
      </c>
    </row>
    <row r="44" spans="1:7" x14ac:dyDescent="0.2">
      <c r="A44" s="18" t="s">
        <v>27</v>
      </c>
      <c r="B44" s="20">
        <v>2831387.36</v>
      </c>
      <c r="C44" s="239">
        <v>3252820.7</v>
      </c>
      <c r="D44" s="24">
        <v>3259450.82</v>
      </c>
      <c r="E44" s="20">
        <v>1648670.25</v>
      </c>
      <c r="F44" s="21">
        <f>E44/B44*100</f>
        <v>58.228353820156919</v>
      </c>
      <c r="G44" s="22">
        <f>E44/D44*100</f>
        <v>50.581227975085696</v>
      </c>
    </row>
    <row r="45" spans="1:7" x14ac:dyDescent="0.2">
      <c r="A45" s="18" t="s">
        <v>28</v>
      </c>
      <c r="B45" s="24">
        <v>-11674.61</v>
      </c>
      <c r="C45" s="239">
        <v>-5000</v>
      </c>
      <c r="D45" s="24">
        <v>369.88</v>
      </c>
      <c r="E45" s="24">
        <v>-37079.07</v>
      </c>
      <c r="F45" s="21">
        <f t="shared" ref="F45:F50" si="2">E45/B45*100</f>
        <v>317.60435680506669</v>
      </c>
      <c r="G45" s="22">
        <f t="shared" ref="G45:G50" si="3">E45/D45*100</f>
        <v>-10024.621498864497</v>
      </c>
    </row>
    <row r="46" spans="1:7" ht="25.5" x14ac:dyDescent="0.2">
      <c r="A46" s="18" t="s">
        <v>29</v>
      </c>
      <c r="B46" s="20">
        <v>0</v>
      </c>
      <c r="C46" s="239">
        <v>0</v>
      </c>
      <c r="D46" s="24">
        <v>0</v>
      </c>
      <c r="E46" s="20">
        <v>0</v>
      </c>
      <c r="F46" s="21">
        <v>0</v>
      </c>
      <c r="G46" s="22">
        <v>0</v>
      </c>
    </row>
    <row r="47" spans="1:7" ht="25.5" x14ac:dyDescent="0.2">
      <c r="A47" s="18" t="s">
        <v>30</v>
      </c>
      <c r="B47" s="20">
        <v>2843061.97</v>
      </c>
      <c r="C47" s="239">
        <v>3330282.7</v>
      </c>
      <c r="D47" s="24">
        <v>3259820.7</v>
      </c>
      <c r="E47" s="20">
        <v>1611591.18</v>
      </c>
      <c r="F47" s="21">
        <f t="shared" si="2"/>
        <v>56.685052841109894</v>
      </c>
      <c r="G47" s="22">
        <f t="shared" si="3"/>
        <v>49.438031361663533</v>
      </c>
    </row>
    <row r="48" spans="1:7" x14ac:dyDescent="0.2">
      <c r="A48" s="18" t="s">
        <v>31</v>
      </c>
      <c r="B48" s="20">
        <v>2907485.06</v>
      </c>
      <c r="C48" s="239">
        <v>3316865.08</v>
      </c>
      <c r="D48" s="24">
        <v>3323495.2</v>
      </c>
      <c r="E48" s="20">
        <v>1685749.32</v>
      </c>
      <c r="F48" s="21">
        <f t="shared" si="2"/>
        <v>57.979638251348398</v>
      </c>
      <c r="G48" s="22">
        <f t="shared" si="3"/>
        <v>50.722183080029723</v>
      </c>
    </row>
    <row r="49" spans="1:8" ht="25.5" x14ac:dyDescent="0.2">
      <c r="A49" s="18" t="s">
        <v>32</v>
      </c>
      <c r="B49" s="20">
        <v>0</v>
      </c>
      <c r="C49" s="239" t="s">
        <v>412</v>
      </c>
      <c r="D49" s="24">
        <v>0</v>
      </c>
      <c r="E49" s="20">
        <v>0</v>
      </c>
      <c r="F49" s="21">
        <v>0</v>
      </c>
      <c r="G49" s="22">
        <v>0</v>
      </c>
    </row>
    <row r="50" spans="1:8" ht="25.5" x14ac:dyDescent="0.2">
      <c r="A50" s="18" t="s">
        <v>33</v>
      </c>
      <c r="B50" s="20">
        <v>2732364.59</v>
      </c>
      <c r="C50" s="239">
        <v>3330282.7</v>
      </c>
      <c r="D50" s="24">
        <v>3259820.7</v>
      </c>
      <c r="E50" s="20">
        <v>1611591.18</v>
      </c>
      <c r="F50" s="21">
        <f t="shared" si="2"/>
        <v>58.981557069585655</v>
      </c>
      <c r="G50" s="22">
        <f t="shared" si="3"/>
        <v>49.438031361663533</v>
      </c>
    </row>
    <row r="51" spans="1:8" ht="409.6" hidden="1" customHeight="1" x14ac:dyDescent="0.2"/>
    <row r="52" spans="1:8" x14ac:dyDescent="0.2">
      <c r="A52" s="6"/>
    </row>
    <row r="53" spans="1:8" ht="13.5" thickBot="1" x14ac:dyDescent="0.25"/>
    <row r="54" spans="1:8" s="34" customFormat="1" ht="12.75" customHeight="1" x14ac:dyDescent="0.2">
      <c r="A54" s="257" t="s">
        <v>406</v>
      </c>
      <c r="B54" s="258"/>
      <c r="C54" s="259"/>
      <c r="D54" s="266" t="s">
        <v>34</v>
      </c>
      <c r="E54" s="266"/>
      <c r="F54" s="266"/>
      <c r="G54" s="267"/>
      <c r="H54" s="33"/>
    </row>
    <row r="55" spans="1:8" s="4" customFormat="1" ht="30" customHeight="1" x14ac:dyDescent="0.2">
      <c r="A55" s="260"/>
      <c r="B55" s="261"/>
      <c r="C55" s="262"/>
      <c r="D55" s="268"/>
      <c r="E55" s="268"/>
      <c r="F55" s="268"/>
      <c r="G55" s="269"/>
      <c r="H55" s="33"/>
    </row>
    <row r="56" spans="1:8" s="35" customFormat="1" ht="19.5" customHeight="1" thickBot="1" x14ac:dyDescent="0.25">
      <c r="A56" s="263"/>
      <c r="B56" s="264"/>
      <c r="C56" s="265"/>
      <c r="D56" s="270"/>
      <c r="E56" s="270"/>
      <c r="F56" s="270"/>
      <c r="G56" s="271"/>
    </row>
    <row r="57" spans="1:8" x14ac:dyDescent="0.2">
      <c r="A57" s="36"/>
      <c r="B57" s="36"/>
      <c r="C57" s="36"/>
      <c r="D57" s="36"/>
      <c r="E57" s="36"/>
      <c r="F57" s="36"/>
      <c r="G57" s="36"/>
    </row>
  </sheetData>
  <mergeCells count="8">
    <mergeCell ref="A54:C56"/>
    <mergeCell ref="D54:G56"/>
    <mergeCell ref="A10:G10"/>
    <mergeCell ref="A11:B11"/>
    <mergeCell ref="A23:B23"/>
    <mergeCell ref="A30:B30"/>
    <mergeCell ref="A36:B36"/>
    <mergeCell ref="A41:B41"/>
  </mergeCells>
  <pageMargins left="0.7" right="0.7" top="0.75" bottom="0.75" header="0.3" footer="0.3"/>
  <pageSetup paperSize="9" scale="64" orientation="portrait" r:id="rId1"/>
  <ignoredErrors>
    <ignoredError sqref="B28 B17:B19" unlockedFormula="1"/>
    <ignoredError sqref="C14:C19 C46 C4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workbookViewId="0">
      <selection sqref="A1:I70"/>
    </sheetView>
  </sheetViews>
  <sheetFormatPr defaultRowHeight="15" x14ac:dyDescent="0.25"/>
  <cols>
    <col min="1" max="1" width="11.7109375" style="93" customWidth="1"/>
    <col min="2" max="2" width="42.28515625" style="4" customWidth="1"/>
    <col min="3" max="3" width="18.28515625" style="85" customWidth="1"/>
    <col min="4" max="4" width="15.42578125" style="227" customWidth="1"/>
    <col min="5" max="5" width="15.42578125" style="94" customWidth="1"/>
    <col min="6" max="6" width="18.28515625" style="85" customWidth="1"/>
    <col min="7" max="8" width="14.28515625" style="95" customWidth="1"/>
    <col min="9" max="11" width="16.5703125" style="4" customWidth="1"/>
    <col min="12" max="15" width="15.140625" style="4" customWidth="1"/>
    <col min="16" max="16" width="16.7109375" style="4" hidden="1" customWidth="1"/>
    <col min="17" max="17" width="16.42578125" style="4" hidden="1" customWidth="1"/>
    <col min="18" max="18" width="12.5703125" style="4" hidden="1" customWidth="1"/>
    <col min="19" max="19" width="15.140625" style="4" customWidth="1"/>
    <col min="20" max="256" width="9.140625" style="4"/>
    <col min="257" max="257" width="9.28515625" style="4" customWidth="1"/>
    <col min="258" max="258" width="42.28515625" style="4" customWidth="1"/>
    <col min="259" max="262" width="15.42578125" style="4" customWidth="1"/>
    <col min="263" max="264" width="14.28515625" style="4" customWidth="1"/>
    <col min="265" max="267" width="16.5703125" style="4" customWidth="1"/>
    <col min="268" max="271" width="15.140625" style="4" customWidth="1"/>
    <col min="272" max="274" width="0" style="4" hidden="1" customWidth="1"/>
    <col min="275" max="275" width="15.140625" style="4" customWidth="1"/>
    <col min="276" max="512" width="9.140625" style="4"/>
    <col min="513" max="513" width="9.28515625" style="4" customWidth="1"/>
    <col min="514" max="514" width="42.28515625" style="4" customWidth="1"/>
    <col min="515" max="518" width="15.42578125" style="4" customWidth="1"/>
    <col min="519" max="520" width="14.28515625" style="4" customWidth="1"/>
    <col min="521" max="523" width="16.5703125" style="4" customWidth="1"/>
    <col min="524" max="527" width="15.140625" style="4" customWidth="1"/>
    <col min="528" max="530" width="0" style="4" hidden="1" customWidth="1"/>
    <col min="531" max="531" width="15.140625" style="4" customWidth="1"/>
    <col min="532" max="768" width="9.140625" style="4"/>
    <col min="769" max="769" width="9.28515625" style="4" customWidth="1"/>
    <col min="770" max="770" width="42.28515625" style="4" customWidth="1"/>
    <col min="771" max="774" width="15.42578125" style="4" customWidth="1"/>
    <col min="775" max="776" width="14.28515625" style="4" customWidth="1"/>
    <col min="777" max="779" width="16.5703125" style="4" customWidth="1"/>
    <col min="780" max="783" width="15.140625" style="4" customWidth="1"/>
    <col min="784" max="786" width="0" style="4" hidden="1" customWidth="1"/>
    <col min="787" max="787" width="15.140625" style="4" customWidth="1"/>
    <col min="788" max="1024" width="9.140625" style="4"/>
    <col min="1025" max="1025" width="9.28515625" style="4" customWidth="1"/>
    <col min="1026" max="1026" width="42.28515625" style="4" customWidth="1"/>
    <col min="1027" max="1030" width="15.42578125" style="4" customWidth="1"/>
    <col min="1031" max="1032" width="14.28515625" style="4" customWidth="1"/>
    <col min="1033" max="1035" width="16.5703125" style="4" customWidth="1"/>
    <col min="1036" max="1039" width="15.140625" style="4" customWidth="1"/>
    <col min="1040" max="1042" width="0" style="4" hidden="1" customWidth="1"/>
    <col min="1043" max="1043" width="15.140625" style="4" customWidth="1"/>
    <col min="1044" max="1280" width="9.140625" style="4"/>
    <col min="1281" max="1281" width="9.28515625" style="4" customWidth="1"/>
    <col min="1282" max="1282" width="42.28515625" style="4" customWidth="1"/>
    <col min="1283" max="1286" width="15.42578125" style="4" customWidth="1"/>
    <col min="1287" max="1288" width="14.28515625" style="4" customWidth="1"/>
    <col min="1289" max="1291" width="16.5703125" style="4" customWidth="1"/>
    <col min="1292" max="1295" width="15.140625" style="4" customWidth="1"/>
    <col min="1296" max="1298" width="0" style="4" hidden="1" customWidth="1"/>
    <col min="1299" max="1299" width="15.140625" style="4" customWidth="1"/>
    <col min="1300" max="1536" width="9.140625" style="4"/>
    <col min="1537" max="1537" width="9.28515625" style="4" customWidth="1"/>
    <col min="1538" max="1538" width="42.28515625" style="4" customWidth="1"/>
    <col min="1539" max="1542" width="15.42578125" style="4" customWidth="1"/>
    <col min="1543" max="1544" width="14.28515625" style="4" customWidth="1"/>
    <col min="1545" max="1547" width="16.5703125" style="4" customWidth="1"/>
    <col min="1548" max="1551" width="15.140625" style="4" customWidth="1"/>
    <col min="1552" max="1554" width="0" style="4" hidden="1" customWidth="1"/>
    <col min="1555" max="1555" width="15.140625" style="4" customWidth="1"/>
    <col min="1556" max="1792" width="9.140625" style="4"/>
    <col min="1793" max="1793" width="9.28515625" style="4" customWidth="1"/>
    <col min="1794" max="1794" width="42.28515625" style="4" customWidth="1"/>
    <col min="1795" max="1798" width="15.42578125" style="4" customWidth="1"/>
    <col min="1799" max="1800" width="14.28515625" style="4" customWidth="1"/>
    <col min="1801" max="1803" width="16.5703125" style="4" customWidth="1"/>
    <col min="1804" max="1807" width="15.140625" style="4" customWidth="1"/>
    <col min="1808" max="1810" width="0" style="4" hidden="1" customWidth="1"/>
    <col min="1811" max="1811" width="15.140625" style="4" customWidth="1"/>
    <col min="1812" max="2048" width="9.140625" style="4"/>
    <col min="2049" max="2049" width="9.28515625" style="4" customWidth="1"/>
    <col min="2050" max="2050" width="42.28515625" style="4" customWidth="1"/>
    <col min="2051" max="2054" width="15.42578125" style="4" customWidth="1"/>
    <col min="2055" max="2056" width="14.28515625" style="4" customWidth="1"/>
    <col min="2057" max="2059" width="16.5703125" style="4" customWidth="1"/>
    <col min="2060" max="2063" width="15.140625" style="4" customWidth="1"/>
    <col min="2064" max="2066" width="0" style="4" hidden="1" customWidth="1"/>
    <col min="2067" max="2067" width="15.140625" style="4" customWidth="1"/>
    <col min="2068" max="2304" width="9.140625" style="4"/>
    <col min="2305" max="2305" width="9.28515625" style="4" customWidth="1"/>
    <col min="2306" max="2306" width="42.28515625" style="4" customWidth="1"/>
    <col min="2307" max="2310" width="15.42578125" style="4" customWidth="1"/>
    <col min="2311" max="2312" width="14.28515625" style="4" customWidth="1"/>
    <col min="2313" max="2315" width="16.5703125" style="4" customWidth="1"/>
    <col min="2316" max="2319" width="15.140625" style="4" customWidth="1"/>
    <col min="2320" max="2322" width="0" style="4" hidden="1" customWidth="1"/>
    <col min="2323" max="2323" width="15.140625" style="4" customWidth="1"/>
    <col min="2324" max="2560" width="9.140625" style="4"/>
    <col min="2561" max="2561" width="9.28515625" style="4" customWidth="1"/>
    <col min="2562" max="2562" width="42.28515625" style="4" customWidth="1"/>
    <col min="2563" max="2566" width="15.42578125" style="4" customWidth="1"/>
    <col min="2567" max="2568" width="14.28515625" style="4" customWidth="1"/>
    <col min="2569" max="2571" width="16.5703125" style="4" customWidth="1"/>
    <col min="2572" max="2575" width="15.140625" style="4" customWidth="1"/>
    <col min="2576" max="2578" width="0" style="4" hidden="1" customWidth="1"/>
    <col min="2579" max="2579" width="15.140625" style="4" customWidth="1"/>
    <col min="2580" max="2816" width="9.140625" style="4"/>
    <col min="2817" max="2817" width="9.28515625" style="4" customWidth="1"/>
    <col min="2818" max="2818" width="42.28515625" style="4" customWidth="1"/>
    <col min="2819" max="2822" width="15.42578125" style="4" customWidth="1"/>
    <col min="2823" max="2824" width="14.28515625" style="4" customWidth="1"/>
    <col min="2825" max="2827" width="16.5703125" style="4" customWidth="1"/>
    <col min="2828" max="2831" width="15.140625" style="4" customWidth="1"/>
    <col min="2832" max="2834" width="0" style="4" hidden="1" customWidth="1"/>
    <col min="2835" max="2835" width="15.140625" style="4" customWidth="1"/>
    <col min="2836" max="3072" width="9.140625" style="4"/>
    <col min="3073" max="3073" width="9.28515625" style="4" customWidth="1"/>
    <col min="3074" max="3074" width="42.28515625" style="4" customWidth="1"/>
    <col min="3075" max="3078" width="15.42578125" style="4" customWidth="1"/>
    <col min="3079" max="3080" width="14.28515625" style="4" customWidth="1"/>
    <col min="3081" max="3083" width="16.5703125" style="4" customWidth="1"/>
    <col min="3084" max="3087" width="15.140625" style="4" customWidth="1"/>
    <col min="3088" max="3090" width="0" style="4" hidden="1" customWidth="1"/>
    <col min="3091" max="3091" width="15.140625" style="4" customWidth="1"/>
    <col min="3092" max="3328" width="9.140625" style="4"/>
    <col min="3329" max="3329" width="9.28515625" style="4" customWidth="1"/>
    <col min="3330" max="3330" width="42.28515625" style="4" customWidth="1"/>
    <col min="3331" max="3334" width="15.42578125" style="4" customWidth="1"/>
    <col min="3335" max="3336" width="14.28515625" style="4" customWidth="1"/>
    <col min="3337" max="3339" width="16.5703125" style="4" customWidth="1"/>
    <col min="3340" max="3343" width="15.140625" style="4" customWidth="1"/>
    <col min="3344" max="3346" width="0" style="4" hidden="1" customWidth="1"/>
    <col min="3347" max="3347" width="15.140625" style="4" customWidth="1"/>
    <col min="3348" max="3584" width="9.140625" style="4"/>
    <col min="3585" max="3585" width="9.28515625" style="4" customWidth="1"/>
    <col min="3586" max="3586" width="42.28515625" style="4" customWidth="1"/>
    <col min="3587" max="3590" width="15.42578125" style="4" customWidth="1"/>
    <col min="3591" max="3592" width="14.28515625" style="4" customWidth="1"/>
    <col min="3593" max="3595" width="16.5703125" style="4" customWidth="1"/>
    <col min="3596" max="3599" width="15.140625" style="4" customWidth="1"/>
    <col min="3600" max="3602" width="0" style="4" hidden="1" customWidth="1"/>
    <col min="3603" max="3603" width="15.140625" style="4" customWidth="1"/>
    <col min="3604" max="3840" width="9.140625" style="4"/>
    <col min="3841" max="3841" width="9.28515625" style="4" customWidth="1"/>
    <col min="3842" max="3842" width="42.28515625" style="4" customWidth="1"/>
    <col min="3843" max="3846" width="15.42578125" style="4" customWidth="1"/>
    <col min="3847" max="3848" width="14.28515625" style="4" customWidth="1"/>
    <col min="3849" max="3851" width="16.5703125" style="4" customWidth="1"/>
    <col min="3852" max="3855" width="15.140625" style="4" customWidth="1"/>
    <col min="3856" max="3858" width="0" style="4" hidden="1" customWidth="1"/>
    <col min="3859" max="3859" width="15.140625" style="4" customWidth="1"/>
    <col min="3860" max="4096" width="9.140625" style="4"/>
    <col min="4097" max="4097" width="9.28515625" style="4" customWidth="1"/>
    <col min="4098" max="4098" width="42.28515625" style="4" customWidth="1"/>
    <col min="4099" max="4102" width="15.42578125" style="4" customWidth="1"/>
    <col min="4103" max="4104" width="14.28515625" style="4" customWidth="1"/>
    <col min="4105" max="4107" width="16.5703125" style="4" customWidth="1"/>
    <col min="4108" max="4111" width="15.140625" style="4" customWidth="1"/>
    <col min="4112" max="4114" width="0" style="4" hidden="1" customWidth="1"/>
    <col min="4115" max="4115" width="15.140625" style="4" customWidth="1"/>
    <col min="4116" max="4352" width="9.140625" style="4"/>
    <col min="4353" max="4353" width="9.28515625" style="4" customWidth="1"/>
    <col min="4354" max="4354" width="42.28515625" style="4" customWidth="1"/>
    <col min="4355" max="4358" width="15.42578125" style="4" customWidth="1"/>
    <col min="4359" max="4360" width="14.28515625" style="4" customWidth="1"/>
    <col min="4361" max="4363" width="16.5703125" style="4" customWidth="1"/>
    <col min="4364" max="4367" width="15.140625" style="4" customWidth="1"/>
    <col min="4368" max="4370" width="0" style="4" hidden="1" customWidth="1"/>
    <col min="4371" max="4371" width="15.140625" style="4" customWidth="1"/>
    <col min="4372" max="4608" width="9.140625" style="4"/>
    <col min="4609" max="4609" width="9.28515625" style="4" customWidth="1"/>
    <col min="4610" max="4610" width="42.28515625" style="4" customWidth="1"/>
    <col min="4611" max="4614" width="15.42578125" style="4" customWidth="1"/>
    <col min="4615" max="4616" width="14.28515625" style="4" customWidth="1"/>
    <col min="4617" max="4619" width="16.5703125" style="4" customWidth="1"/>
    <col min="4620" max="4623" width="15.140625" style="4" customWidth="1"/>
    <col min="4624" max="4626" width="0" style="4" hidden="1" customWidth="1"/>
    <col min="4627" max="4627" width="15.140625" style="4" customWidth="1"/>
    <col min="4628" max="4864" width="9.140625" style="4"/>
    <col min="4865" max="4865" width="9.28515625" style="4" customWidth="1"/>
    <col min="4866" max="4866" width="42.28515625" style="4" customWidth="1"/>
    <col min="4867" max="4870" width="15.42578125" style="4" customWidth="1"/>
    <col min="4871" max="4872" width="14.28515625" style="4" customWidth="1"/>
    <col min="4873" max="4875" width="16.5703125" style="4" customWidth="1"/>
    <col min="4876" max="4879" width="15.140625" style="4" customWidth="1"/>
    <col min="4880" max="4882" width="0" style="4" hidden="1" customWidth="1"/>
    <col min="4883" max="4883" width="15.140625" style="4" customWidth="1"/>
    <col min="4884" max="5120" width="9.140625" style="4"/>
    <col min="5121" max="5121" width="9.28515625" style="4" customWidth="1"/>
    <col min="5122" max="5122" width="42.28515625" style="4" customWidth="1"/>
    <col min="5123" max="5126" width="15.42578125" style="4" customWidth="1"/>
    <col min="5127" max="5128" width="14.28515625" style="4" customWidth="1"/>
    <col min="5129" max="5131" width="16.5703125" style="4" customWidth="1"/>
    <col min="5132" max="5135" width="15.140625" style="4" customWidth="1"/>
    <col min="5136" max="5138" width="0" style="4" hidden="1" customWidth="1"/>
    <col min="5139" max="5139" width="15.140625" style="4" customWidth="1"/>
    <col min="5140" max="5376" width="9.140625" style="4"/>
    <col min="5377" max="5377" width="9.28515625" style="4" customWidth="1"/>
    <col min="5378" max="5378" width="42.28515625" style="4" customWidth="1"/>
    <col min="5379" max="5382" width="15.42578125" style="4" customWidth="1"/>
    <col min="5383" max="5384" width="14.28515625" style="4" customWidth="1"/>
    <col min="5385" max="5387" width="16.5703125" style="4" customWidth="1"/>
    <col min="5388" max="5391" width="15.140625" style="4" customWidth="1"/>
    <col min="5392" max="5394" width="0" style="4" hidden="1" customWidth="1"/>
    <col min="5395" max="5395" width="15.140625" style="4" customWidth="1"/>
    <col min="5396" max="5632" width="9.140625" style="4"/>
    <col min="5633" max="5633" width="9.28515625" style="4" customWidth="1"/>
    <col min="5634" max="5634" width="42.28515625" style="4" customWidth="1"/>
    <col min="5635" max="5638" width="15.42578125" style="4" customWidth="1"/>
    <col min="5639" max="5640" width="14.28515625" style="4" customWidth="1"/>
    <col min="5641" max="5643" width="16.5703125" style="4" customWidth="1"/>
    <col min="5644" max="5647" width="15.140625" style="4" customWidth="1"/>
    <col min="5648" max="5650" width="0" style="4" hidden="1" customWidth="1"/>
    <col min="5651" max="5651" width="15.140625" style="4" customWidth="1"/>
    <col min="5652" max="5888" width="9.140625" style="4"/>
    <col min="5889" max="5889" width="9.28515625" style="4" customWidth="1"/>
    <col min="5890" max="5890" width="42.28515625" style="4" customWidth="1"/>
    <col min="5891" max="5894" width="15.42578125" style="4" customWidth="1"/>
    <col min="5895" max="5896" width="14.28515625" style="4" customWidth="1"/>
    <col min="5897" max="5899" width="16.5703125" style="4" customWidth="1"/>
    <col min="5900" max="5903" width="15.140625" style="4" customWidth="1"/>
    <col min="5904" max="5906" width="0" style="4" hidden="1" customWidth="1"/>
    <col min="5907" max="5907" width="15.140625" style="4" customWidth="1"/>
    <col min="5908" max="6144" width="9.140625" style="4"/>
    <col min="6145" max="6145" width="9.28515625" style="4" customWidth="1"/>
    <col min="6146" max="6146" width="42.28515625" style="4" customWidth="1"/>
    <col min="6147" max="6150" width="15.42578125" style="4" customWidth="1"/>
    <col min="6151" max="6152" width="14.28515625" style="4" customWidth="1"/>
    <col min="6153" max="6155" width="16.5703125" style="4" customWidth="1"/>
    <col min="6156" max="6159" width="15.140625" style="4" customWidth="1"/>
    <col min="6160" max="6162" width="0" style="4" hidden="1" customWidth="1"/>
    <col min="6163" max="6163" width="15.140625" style="4" customWidth="1"/>
    <col min="6164" max="6400" width="9.140625" style="4"/>
    <col min="6401" max="6401" width="9.28515625" style="4" customWidth="1"/>
    <col min="6402" max="6402" width="42.28515625" style="4" customWidth="1"/>
    <col min="6403" max="6406" width="15.42578125" style="4" customWidth="1"/>
    <col min="6407" max="6408" width="14.28515625" style="4" customWidth="1"/>
    <col min="6409" max="6411" width="16.5703125" style="4" customWidth="1"/>
    <col min="6412" max="6415" width="15.140625" style="4" customWidth="1"/>
    <col min="6416" max="6418" width="0" style="4" hidden="1" customWidth="1"/>
    <col min="6419" max="6419" width="15.140625" style="4" customWidth="1"/>
    <col min="6420" max="6656" width="9.140625" style="4"/>
    <col min="6657" max="6657" width="9.28515625" style="4" customWidth="1"/>
    <col min="6658" max="6658" width="42.28515625" style="4" customWidth="1"/>
    <col min="6659" max="6662" width="15.42578125" style="4" customWidth="1"/>
    <col min="6663" max="6664" width="14.28515625" style="4" customWidth="1"/>
    <col min="6665" max="6667" width="16.5703125" style="4" customWidth="1"/>
    <col min="6668" max="6671" width="15.140625" style="4" customWidth="1"/>
    <col min="6672" max="6674" width="0" style="4" hidden="1" customWidth="1"/>
    <col min="6675" max="6675" width="15.140625" style="4" customWidth="1"/>
    <col min="6676" max="6912" width="9.140625" style="4"/>
    <col min="6913" max="6913" width="9.28515625" style="4" customWidth="1"/>
    <col min="6914" max="6914" width="42.28515625" style="4" customWidth="1"/>
    <col min="6915" max="6918" width="15.42578125" style="4" customWidth="1"/>
    <col min="6919" max="6920" width="14.28515625" style="4" customWidth="1"/>
    <col min="6921" max="6923" width="16.5703125" style="4" customWidth="1"/>
    <col min="6924" max="6927" width="15.140625" style="4" customWidth="1"/>
    <col min="6928" max="6930" width="0" style="4" hidden="1" customWidth="1"/>
    <col min="6931" max="6931" width="15.140625" style="4" customWidth="1"/>
    <col min="6932" max="7168" width="9.140625" style="4"/>
    <col min="7169" max="7169" width="9.28515625" style="4" customWidth="1"/>
    <col min="7170" max="7170" width="42.28515625" style="4" customWidth="1"/>
    <col min="7171" max="7174" width="15.42578125" style="4" customWidth="1"/>
    <col min="7175" max="7176" width="14.28515625" style="4" customWidth="1"/>
    <col min="7177" max="7179" width="16.5703125" style="4" customWidth="1"/>
    <col min="7180" max="7183" width="15.140625" style="4" customWidth="1"/>
    <col min="7184" max="7186" width="0" style="4" hidden="1" customWidth="1"/>
    <col min="7187" max="7187" width="15.140625" style="4" customWidth="1"/>
    <col min="7188" max="7424" width="9.140625" style="4"/>
    <col min="7425" max="7425" width="9.28515625" style="4" customWidth="1"/>
    <col min="7426" max="7426" width="42.28515625" style="4" customWidth="1"/>
    <col min="7427" max="7430" width="15.42578125" style="4" customWidth="1"/>
    <col min="7431" max="7432" width="14.28515625" style="4" customWidth="1"/>
    <col min="7433" max="7435" width="16.5703125" style="4" customWidth="1"/>
    <col min="7436" max="7439" width="15.140625" style="4" customWidth="1"/>
    <col min="7440" max="7442" width="0" style="4" hidden="1" customWidth="1"/>
    <col min="7443" max="7443" width="15.140625" style="4" customWidth="1"/>
    <col min="7444" max="7680" width="9.140625" style="4"/>
    <col min="7681" max="7681" width="9.28515625" style="4" customWidth="1"/>
    <col min="7682" max="7682" width="42.28515625" style="4" customWidth="1"/>
    <col min="7683" max="7686" width="15.42578125" style="4" customWidth="1"/>
    <col min="7687" max="7688" width="14.28515625" style="4" customWidth="1"/>
    <col min="7689" max="7691" width="16.5703125" style="4" customWidth="1"/>
    <col min="7692" max="7695" width="15.140625" style="4" customWidth="1"/>
    <col min="7696" max="7698" width="0" style="4" hidden="1" customWidth="1"/>
    <col min="7699" max="7699" width="15.140625" style="4" customWidth="1"/>
    <col min="7700" max="7936" width="9.140625" style="4"/>
    <col min="7937" max="7937" width="9.28515625" style="4" customWidth="1"/>
    <col min="7938" max="7938" width="42.28515625" style="4" customWidth="1"/>
    <col min="7939" max="7942" width="15.42578125" style="4" customWidth="1"/>
    <col min="7943" max="7944" width="14.28515625" style="4" customWidth="1"/>
    <col min="7945" max="7947" width="16.5703125" style="4" customWidth="1"/>
    <col min="7948" max="7951" width="15.140625" style="4" customWidth="1"/>
    <col min="7952" max="7954" width="0" style="4" hidden="1" customWidth="1"/>
    <col min="7955" max="7955" width="15.140625" style="4" customWidth="1"/>
    <col min="7956" max="8192" width="9.140625" style="4"/>
    <col min="8193" max="8193" width="9.28515625" style="4" customWidth="1"/>
    <col min="8194" max="8194" width="42.28515625" style="4" customWidth="1"/>
    <col min="8195" max="8198" width="15.42578125" style="4" customWidth="1"/>
    <col min="8199" max="8200" width="14.28515625" style="4" customWidth="1"/>
    <col min="8201" max="8203" width="16.5703125" style="4" customWidth="1"/>
    <col min="8204" max="8207" width="15.140625" style="4" customWidth="1"/>
    <col min="8208" max="8210" width="0" style="4" hidden="1" customWidth="1"/>
    <col min="8211" max="8211" width="15.140625" style="4" customWidth="1"/>
    <col min="8212" max="8448" width="9.140625" style="4"/>
    <col min="8449" max="8449" width="9.28515625" style="4" customWidth="1"/>
    <col min="8450" max="8450" width="42.28515625" style="4" customWidth="1"/>
    <col min="8451" max="8454" width="15.42578125" style="4" customWidth="1"/>
    <col min="8455" max="8456" width="14.28515625" style="4" customWidth="1"/>
    <col min="8457" max="8459" width="16.5703125" style="4" customWidth="1"/>
    <col min="8460" max="8463" width="15.140625" style="4" customWidth="1"/>
    <col min="8464" max="8466" width="0" style="4" hidden="1" customWidth="1"/>
    <col min="8467" max="8467" width="15.140625" style="4" customWidth="1"/>
    <col min="8468" max="8704" width="9.140625" style="4"/>
    <col min="8705" max="8705" width="9.28515625" style="4" customWidth="1"/>
    <col min="8706" max="8706" width="42.28515625" style="4" customWidth="1"/>
    <col min="8707" max="8710" width="15.42578125" style="4" customWidth="1"/>
    <col min="8711" max="8712" width="14.28515625" style="4" customWidth="1"/>
    <col min="8713" max="8715" width="16.5703125" style="4" customWidth="1"/>
    <col min="8716" max="8719" width="15.140625" style="4" customWidth="1"/>
    <col min="8720" max="8722" width="0" style="4" hidden="1" customWidth="1"/>
    <col min="8723" max="8723" width="15.140625" style="4" customWidth="1"/>
    <col min="8724" max="8960" width="9.140625" style="4"/>
    <col min="8961" max="8961" width="9.28515625" style="4" customWidth="1"/>
    <col min="8962" max="8962" width="42.28515625" style="4" customWidth="1"/>
    <col min="8963" max="8966" width="15.42578125" style="4" customWidth="1"/>
    <col min="8967" max="8968" width="14.28515625" style="4" customWidth="1"/>
    <col min="8969" max="8971" width="16.5703125" style="4" customWidth="1"/>
    <col min="8972" max="8975" width="15.140625" style="4" customWidth="1"/>
    <col min="8976" max="8978" width="0" style="4" hidden="1" customWidth="1"/>
    <col min="8979" max="8979" width="15.140625" style="4" customWidth="1"/>
    <col min="8980" max="9216" width="9.140625" style="4"/>
    <col min="9217" max="9217" width="9.28515625" style="4" customWidth="1"/>
    <col min="9218" max="9218" width="42.28515625" style="4" customWidth="1"/>
    <col min="9219" max="9222" width="15.42578125" style="4" customWidth="1"/>
    <col min="9223" max="9224" width="14.28515625" style="4" customWidth="1"/>
    <col min="9225" max="9227" width="16.5703125" style="4" customWidth="1"/>
    <col min="9228" max="9231" width="15.140625" style="4" customWidth="1"/>
    <col min="9232" max="9234" width="0" style="4" hidden="1" customWidth="1"/>
    <col min="9235" max="9235" width="15.140625" style="4" customWidth="1"/>
    <col min="9236" max="9472" width="9.140625" style="4"/>
    <col min="9473" max="9473" width="9.28515625" style="4" customWidth="1"/>
    <col min="9474" max="9474" width="42.28515625" style="4" customWidth="1"/>
    <col min="9475" max="9478" width="15.42578125" style="4" customWidth="1"/>
    <col min="9479" max="9480" width="14.28515625" style="4" customWidth="1"/>
    <col min="9481" max="9483" width="16.5703125" style="4" customWidth="1"/>
    <col min="9484" max="9487" width="15.140625" style="4" customWidth="1"/>
    <col min="9488" max="9490" width="0" style="4" hidden="1" customWidth="1"/>
    <col min="9491" max="9491" width="15.140625" style="4" customWidth="1"/>
    <col min="9492" max="9728" width="9.140625" style="4"/>
    <col min="9729" max="9729" width="9.28515625" style="4" customWidth="1"/>
    <col min="9730" max="9730" width="42.28515625" style="4" customWidth="1"/>
    <col min="9731" max="9734" width="15.42578125" style="4" customWidth="1"/>
    <col min="9735" max="9736" width="14.28515625" style="4" customWidth="1"/>
    <col min="9737" max="9739" width="16.5703125" style="4" customWidth="1"/>
    <col min="9740" max="9743" width="15.140625" style="4" customWidth="1"/>
    <col min="9744" max="9746" width="0" style="4" hidden="1" customWidth="1"/>
    <col min="9747" max="9747" width="15.140625" style="4" customWidth="1"/>
    <col min="9748" max="9984" width="9.140625" style="4"/>
    <col min="9985" max="9985" width="9.28515625" style="4" customWidth="1"/>
    <col min="9986" max="9986" width="42.28515625" style="4" customWidth="1"/>
    <col min="9987" max="9990" width="15.42578125" style="4" customWidth="1"/>
    <col min="9991" max="9992" width="14.28515625" style="4" customWidth="1"/>
    <col min="9993" max="9995" width="16.5703125" style="4" customWidth="1"/>
    <col min="9996" max="9999" width="15.140625" style="4" customWidth="1"/>
    <col min="10000" max="10002" width="0" style="4" hidden="1" customWidth="1"/>
    <col min="10003" max="10003" width="15.140625" style="4" customWidth="1"/>
    <col min="10004" max="10240" width="9.140625" style="4"/>
    <col min="10241" max="10241" width="9.28515625" style="4" customWidth="1"/>
    <col min="10242" max="10242" width="42.28515625" style="4" customWidth="1"/>
    <col min="10243" max="10246" width="15.42578125" style="4" customWidth="1"/>
    <col min="10247" max="10248" width="14.28515625" style="4" customWidth="1"/>
    <col min="10249" max="10251" width="16.5703125" style="4" customWidth="1"/>
    <col min="10252" max="10255" width="15.140625" style="4" customWidth="1"/>
    <col min="10256" max="10258" width="0" style="4" hidden="1" customWidth="1"/>
    <col min="10259" max="10259" width="15.140625" style="4" customWidth="1"/>
    <col min="10260" max="10496" width="9.140625" style="4"/>
    <col min="10497" max="10497" width="9.28515625" style="4" customWidth="1"/>
    <col min="10498" max="10498" width="42.28515625" style="4" customWidth="1"/>
    <col min="10499" max="10502" width="15.42578125" style="4" customWidth="1"/>
    <col min="10503" max="10504" width="14.28515625" style="4" customWidth="1"/>
    <col min="10505" max="10507" width="16.5703125" style="4" customWidth="1"/>
    <col min="10508" max="10511" width="15.140625" style="4" customWidth="1"/>
    <col min="10512" max="10514" width="0" style="4" hidden="1" customWidth="1"/>
    <col min="10515" max="10515" width="15.140625" style="4" customWidth="1"/>
    <col min="10516" max="10752" width="9.140625" style="4"/>
    <col min="10753" max="10753" width="9.28515625" style="4" customWidth="1"/>
    <col min="10754" max="10754" width="42.28515625" style="4" customWidth="1"/>
    <col min="10755" max="10758" width="15.42578125" style="4" customWidth="1"/>
    <col min="10759" max="10760" width="14.28515625" style="4" customWidth="1"/>
    <col min="10761" max="10763" width="16.5703125" style="4" customWidth="1"/>
    <col min="10764" max="10767" width="15.140625" style="4" customWidth="1"/>
    <col min="10768" max="10770" width="0" style="4" hidden="1" customWidth="1"/>
    <col min="10771" max="10771" width="15.140625" style="4" customWidth="1"/>
    <col min="10772" max="11008" width="9.140625" style="4"/>
    <col min="11009" max="11009" width="9.28515625" style="4" customWidth="1"/>
    <col min="11010" max="11010" width="42.28515625" style="4" customWidth="1"/>
    <col min="11011" max="11014" width="15.42578125" style="4" customWidth="1"/>
    <col min="11015" max="11016" width="14.28515625" style="4" customWidth="1"/>
    <col min="11017" max="11019" width="16.5703125" style="4" customWidth="1"/>
    <col min="11020" max="11023" width="15.140625" style="4" customWidth="1"/>
    <col min="11024" max="11026" width="0" style="4" hidden="1" customWidth="1"/>
    <col min="11027" max="11027" width="15.140625" style="4" customWidth="1"/>
    <col min="11028" max="11264" width="9.140625" style="4"/>
    <col min="11265" max="11265" width="9.28515625" style="4" customWidth="1"/>
    <col min="11266" max="11266" width="42.28515625" style="4" customWidth="1"/>
    <col min="11267" max="11270" width="15.42578125" style="4" customWidth="1"/>
    <col min="11271" max="11272" width="14.28515625" style="4" customWidth="1"/>
    <col min="11273" max="11275" width="16.5703125" style="4" customWidth="1"/>
    <col min="11276" max="11279" width="15.140625" style="4" customWidth="1"/>
    <col min="11280" max="11282" width="0" style="4" hidden="1" customWidth="1"/>
    <col min="11283" max="11283" width="15.140625" style="4" customWidth="1"/>
    <col min="11284" max="11520" width="9.140625" style="4"/>
    <col min="11521" max="11521" width="9.28515625" style="4" customWidth="1"/>
    <col min="11522" max="11522" width="42.28515625" style="4" customWidth="1"/>
    <col min="11523" max="11526" width="15.42578125" style="4" customWidth="1"/>
    <col min="11527" max="11528" width="14.28515625" style="4" customWidth="1"/>
    <col min="11529" max="11531" width="16.5703125" style="4" customWidth="1"/>
    <col min="11532" max="11535" width="15.140625" style="4" customWidth="1"/>
    <col min="11536" max="11538" width="0" style="4" hidden="1" customWidth="1"/>
    <col min="11539" max="11539" width="15.140625" style="4" customWidth="1"/>
    <col min="11540" max="11776" width="9.140625" style="4"/>
    <col min="11777" max="11777" width="9.28515625" style="4" customWidth="1"/>
    <col min="11778" max="11778" width="42.28515625" style="4" customWidth="1"/>
    <col min="11779" max="11782" width="15.42578125" style="4" customWidth="1"/>
    <col min="11783" max="11784" width="14.28515625" style="4" customWidth="1"/>
    <col min="11785" max="11787" width="16.5703125" style="4" customWidth="1"/>
    <col min="11788" max="11791" width="15.140625" style="4" customWidth="1"/>
    <col min="11792" max="11794" width="0" style="4" hidden="1" customWidth="1"/>
    <col min="11795" max="11795" width="15.140625" style="4" customWidth="1"/>
    <col min="11796" max="12032" width="9.140625" style="4"/>
    <col min="12033" max="12033" width="9.28515625" style="4" customWidth="1"/>
    <col min="12034" max="12034" width="42.28515625" style="4" customWidth="1"/>
    <col min="12035" max="12038" width="15.42578125" style="4" customWidth="1"/>
    <col min="12039" max="12040" width="14.28515625" style="4" customWidth="1"/>
    <col min="12041" max="12043" width="16.5703125" style="4" customWidth="1"/>
    <col min="12044" max="12047" width="15.140625" style="4" customWidth="1"/>
    <col min="12048" max="12050" width="0" style="4" hidden="1" customWidth="1"/>
    <col min="12051" max="12051" width="15.140625" style="4" customWidth="1"/>
    <col min="12052" max="12288" width="9.140625" style="4"/>
    <col min="12289" max="12289" width="9.28515625" style="4" customWidth="1"/>
    <col min="12290" max="12290" width="42.28515625" style="4" customWidth="1"/>
    <col min="12291" max="12294" width="15.42578125" style="4" customWidth="1"/>
    <col min="12295" max="12296" width="14.28515625" style="4" customWidth="1"/>
    <col min="12297" max="12299" width="16.5703125" style="4" customWidth="1"/>
    <col min="12300" max="12303" width="15.140625" style="4" customWidth="1"/>
    <col min="12304" max="12306" width="0" style="4" hidden="1" customWidth="1"/>
    <col min="12307" max="12307" width="15.140625" style="4" customWidth="1"/>
    <col min="12308" max="12544" width="9.140625" style="4"/>
    <col min="12545" max="12545" width="9.28515625" style="4" customWidth="1"/>
    <col min="12546" max="12546" width="42.28515625" style="4" customWidth="1"/>
    <col min="12547" max="12550" width="15.42578125" style="4" customWidth="1"/>
    <col min="12551" max="12552" width="14.28515625" style="4" customWidth="1"/>
    <col min="12553" max="12555" width="16.5703125" style="4" customWidth="1"/>
    <col min="12556" max="12559" width="15.140625" style="4" customWidth="1"/>
    <col min="12560" max="12562" width="0" style="4" hidden="1" customWidth="1"/>
    <col min="12563" max="12563" width="15.140625" style="4" customWidth="1"/>
    <col min="12564" max="12800" width="9.140625" style="4"/>
    <col min="12801" max="12801" width="9.28515625" style="4" customWidth="1"/>
    <col min="12802" max="12802" width="42.28515625" style="4" customWidth="1"/>
    <col min="12803" max="12806" width="15.42578125" style="4" customWidth="1"/>
    <col min="12807" max="12808" width="14.28515625" style="4" customWidth="1"/>
    <col min="12809" max="12811" width="16.5703125" style="4" customWidth="1"/>
    <col min="12812" max="12815" width="15.140625" style="4" customWidth="1"/>
    <col min="12816" max="12818" width="0" style="4" hidden="1" customWidth="1"/>
    <col min="12819" max="12819" width="15.140625" style="4" customWidth="1"/>
    <col min="12820" max="13056" width="9.140625" style="4"/>
    <col min="13057" max="13057" width="9.28515625" style="4" customWidth="1"/>
    <col min="13058" max="13058" width="42.28515625" style="4" customWidth="1"/>
    <col min="13059" max="13062" width="15.42578125" style="4" customWidth="1"/>
    <col min="13063" max="13064" width="14.28515625" style="4" customWidth="1"/>
    <col min="13065" max="13067" width="16.5703125" style="4" customWidth="1"/>
    <col min="13068" max="13071" width="15.140625" style="4" customWidth="1"/>
    <col min="13072" max="13074" width="0" style="4" hidden="1" customWidth="1"/>
    <col min="13075" max="13075" width="15.140625" style="4" customWidth="1"/>
    <col min="13076" max="13312" width="9.140625" style="4"/>
    <col min="13313" max="13313" width="9.28515625" style="4" customWidth="1"/>
    <col min="13314" max="13314" width="42.28515625" style="4" customWidth="1"/>
    <col min="13315" max="13318" width="15.42578125" style="4" customWidth="1"/>
    <col min="13319" max="13320" width="14.28515625" style="4" customWidth="1"/>
    <col min="13321" max="13323" width="16.5703125" style="4" customWidth="1"/>
    <col min="13324" max="13327" width="15.140625" style="4" customWidth="1"/>
    <col min="13328" max="13330" width="0" style="4" hidden="1" customWidth="1"/>
    <col min="13331" max="13331" width="15.140625" style="4" customWidth="1"/>
    <col min="13332" max="13568" width="9.140625" style="4"/>
    <col min="13569" max="13569" width="9.28515625" style="4" customWidth="1"/>
    <col min="13570" max="13570" width="42.28515625" style="4" customWidth="1"/>
    <col min="13571" max="13574" width="15.42578125" style="4" customWidth="1"/>
    <col min="13575" max="13576" width="14.28515625" style="4" customWidth="1"/>
    <col min="13577" max="13579" width="16.5703125" style="4" customWidth="1"/>
    <col min="13580" max="13583" width="15.140625" style="4" customWidth="1"/>
    <col min="13584" max="13586" width="0" style="4" hidden="1" customWidth="1"/>
    <col min="13587" max="13587" width="15.140625" style="4" customWidth="1"/>
    <col min="13588" max="13824" width="9.140625" style="4"/>
    <col min="13825" max="13825" width="9.28515625" style="4" customWidth="1"/>
    <col min="13826" max="13826" width="42.28515625" style="4" customWidth="1"/>
    <col min="13827" max="13830" width="15.42578125" style="4" customWidth="1"/>
    <col min="13831" max="13832" width="14.28515625" style="4" customWidth="1"/>
    <col min="13833" max="13835" width="16.5703125" style="4" customWidth="1"/>
    <col min="13836" max="13839" width="15.140625" style="4" customWidth="1"/>
    <col min="13840" max="13842" width="0" style="4" hidden="1" customWidth="1"/>
    <col min="13843" max="13843" width="15.140625" style="4" customWidth="1"/>
    <col min="13844" max="14080" width="9.140625" style="4"/>
    <col min="14081" max="14081" width="9.28515625" style="4" customWidth="1"/>
    <col min="14082" max="14082" width="42.28515625" style="4" customWidth="1"/>
    <col min="14083" max="14086" width="15.42578125" style="4" customWidth="1"/>
    <col min="14087" max="14088" width="14.28515625" style="4" customWidth="1"/>
    <col min="14089" max="14091" width="16.5703125" style="4" customWidth="1"/>
    <col min="14092" max="14095" width="15.140625" style="4" customWidth="1"/>
    <col min="14096" max="14098" width="0" style="4" hidden="1" customWidth="1"/>
    <col min="14099" max="14099" width="15.140625" style="4" customWidth="1"/>
    <col min="14100" max="14336" width="9.140625" style="4"/>
    <col min="14337" max="14337" width="9.28515625" style="4" customWidth="1"/>
    <col min="14338" max="14338" width="42.28515625" style="4" customWidth="1"/>
    <col min="14339" max="14342" width="15.42578125" style="4" customWidth="1"/>
    <col min="14343" max="14344" width="14.28515625" style="4" customWidth="1"/>
    <col min="14345" max="14347" width="16.5703125" style="4" customWidth="1"/>
    <col min="14348" max="14351" width="15.140625" style="4" customWidth="1"/>
    <col min="14352" max="14354" width="0" style="4" hidden="1" customWidth="1"/>
    <col min="14355" max="14355" width="15.140625" style="4" customWidth="1"/>
    <col min="14356" max="14592" width="9.140625" style="4"/>
    <col min="14593" max="14593" width="9.28515625" style="4" customWidth="1"/>
    <col min="14594" max="14594" width="42.28515625" style="4" customWidth="1"/>
    <col min="14595" max="14598" width="15.42578125" style="4" customWidth="1"/>
    <col min="14599" max="14600" width="14.28515625" style="4" customWidth="1"/>
    <col min="14601" max="14603" width="16.5703125" style="4" customWidth="1"/>
    <col min="14604" max="14607" width="15.140625" style="4" customWidth="1"/>
    <col min="14608" max="14610" width="0" style="4" hidden="1" customWidth="1"/>
    <col min="14611" max="14611" width="15.140625" style="4" customWidth="1"/>
    <col min="14612" max="14848" width="9.140625" style="4"/>
    <col min="14849" max="14849" width="9.28515625" style="4" customWidth="1"/>
    <col min="14850" max="14850" width="42.28515625" style="4" customWidth="1"/>
    <col min="14851" max="14854" width="15.42578125" style="4" customWidth="1"/>
    <col min="14855" max="14856" width="14.28515625" style="4" customWidth="1"/>
    <col min="14857" max="14859" width="16.5703125" style="4" customWidth="1"/>
    <col min="14860" max="14863" width="15.140625" style="4" customWidth="1"/>
    <col min="14864" max="14866" width="0" style="4" hidden="1" customWidth="1"/>
    <col min="14867" max="14867" width="15.140625" style="4" customWidth="1"/>
    <col min="14868" max="15104" width="9.140625" style="4"/>
    <col min="15105" max="15105" width="9.28515625" style="4" customWidth="1"/>
    <col min="15106" max="15106" width="42.28515625" style="4" customWidth="1"/>
    <col min="15107" max="15110" width="15.42578125" style="4" customWidth="1"/>
    <col min="15111" max="15112" width="14.28515625" style="4" customWidth="1"/>
    <col min="15113" max="15115" width="16.5703125" style="4" customWidth="1"/>
    <col min="15116" max="15119" width="15.140625" style="4" customWidth="1"/>
    <col min="15120" max="15122" width="0" style="4" hidden="1" customWidth="1"/>
    <col min="15123" max="15123" width="15.140625" style="4" customWidth="1"/>
    <col min="15124" max="15360" width="9.140625" style="4"/>
    <col min="15361" max="15361" width="9.28515625" style="4" customWidth="1"/>
    <col min="15362" max="15362" width="42.28515625" style="4" customWidth="1"/>
    <col min="15363" max="15366" width="15.42578125" style="4" customWidth="1"/>
    <col min="15367" max="15368" width="14.28515625" style="4" customWidth="1"/>
    <col min="15369" max="15371" width="16.5703125" style="4" customWidth="1"/>
    <col min="15372" max="15375" width="15.140625" style="4" customWidth="1"/>
    <col min="15376" max="15378" width="0" style="4" hidden="1" customWidth="1"/>
    <col min="15379" max="15379" width="15.140625" style="4" customWidth="1"/>
    <col min="15380" max="15616" width="9.140625" style="4"/>
    <col min="15617" max="15617" width="9.28515625" style="4" customWidth="1"/>
    <col min="15618" max="15618" width="42.28515625" style="4" customWidth="1"/>
    <col min="15619" max="15622" width="15.42578125" style="4" customWidth="1"/>
    <col min="15623" max="15624" width="14.28515625" style="4" customWidth="1"/>
    <col min="15625" max="15627" width="16.5703125" style="4" customWidth="1"/>
    <col min="15628" max="15631" width="15.140625" style="4" customWidth="1"/>
    <col min="15632" max="15634" width="0" style="4" hidden="1" customWidth="1"/>
    <col min="15635" max="15635" width="15.140625" style="4" customWidth="1"/>
    <col min="15636" max="15872" width="9.140625" style="4"/>
    <col min="15873" max="15873" width="9.28515625" style="4" customWidth="1"/>
    <col min="15874" max="15874" width="42.28515625" style="4" customWidth="1"/>
    <col min="15875" max="15878" width="15.42578125" style="4" customWidth="1"/>
    <col min="15879" max="15880" width="14.28515625" style="4" customWidth="1"/>
    <col min="15881" max="15883" width="16.5703125" style="4" customWidth="1"/>
    <col min="15884" max="15887" width="15.140625" style="4" customWidth="1"/>
    <col min="15888" max="15890" width="0" style="4" hidden="1" customWidth="1"/>
    <col min="15891" max="15891" width="15.140625" style="4" customWidth="1"/>
    <col min="15892" max="16128" width="9.140625" style="4"/>
    <col min="16129" max="16129" width="9.28515625" style="4" customWidth="1"/>
    <col min="16130" max="16130" width="42.28515625" style="4" customWidth="1"/>
    <col min="16131" max="16134" width="15.42578125" style="4" customWidth="1"/>
    <col min="16135" max="16136" width="14.28515625" style="4" customWidth="1"/>
    <col min="16137" max="16139" width="16.5703125" style="4" customWidth="1"/>
    <col min="16140" max="16143" width="15.140625" style="4" customWidth="1"/>
    <col min="16144" max="16146" width="0" style="4" hidden="1" customWidth="1"/>
    <col min="16147" max="16147" width="15.140625" style="4" customWidth="1"/>
    <col min="16148" max="16384" width="9.140625" style="4"/>
  </cols>
  <sheetData>
    <row r="1" spans="1:10" x14ac:dyDescent="0.25">
      <c r="A1" s="293" t="s">
        <v>0</v>
      </c>
      <c r="B1" s="293"/>
      <c r="C1" s="3"/>
      <c r="D1" s="2"/>
      <c r="E1" s="3"/>
      <c r="F1" s="3"/>
      <c r="G1" s="4"/>
      <c r="H1" s="4"/>
    </row>
    <row r="2" spans="1:10" x14ac:dyDescent="0.25">
      <c r="A2" s="293" t="s">
        <v>1</v>
      </c>
      <c r="B2" s="293"/>
      <c r="C2" s="3"/>
      <c r="D2" s="2"/>
      <c r="E2" s="3"/>
      <c r="F2" s="3"/>
      <c r="G2" s="4"/>
      <c r="H2" s="4"/>
    </row>
    <row r="3" spans="1:10" x14ac:dyDescent="0.25">
      <c r="A3" s="293" t="s">
        <v>2</v>
      </c>
      <c r="B3" s="293"/>
      <c r="C3" s="3"/>
      <c r="D3" s="2"/>
      <c r="E3" s="3"/>
      <c r="F3" s="3"/>
      <c r="G3" s="4"/>
      <c r="H3" s="4"/>
    </row>
    <row r="4" spans="1:10" x14ac:dyDescent="0.25">
      <c r="A4" s="293" t="s">
        <v>3</v>
      </c>
      <c r="B4" s="293"/>
      <c r="C4" s="3"/>
      <c r="D4" s="2"/>
      <c r="E4" s="3"/>
      <c r="F4" s="3"/>
      <c r="G4" s="4"/>
      <c r="H4" s="4"/>
    </row>
    <row r="5" spans="1:10" x14ac:dyDescent="0.25">
      <c r="A5" s="293" t="s">
        <v>4</v>
      </c>
      <c r="B5" s="293"/>
      <c r="C5" s="3"/>
      <c r="D5" s="2"/>
      <c r="E5" s="3"/>
      <c r="F5" s="3"/>
      <c r="G5" s="4"/>
      <c r="H5" s="4"/>
    </row>
    <row r="6" spans="1:10" ht="18" customHeight="1" x14ac:dyDescent="0.25">
      <c r="A6" s="292" t="s">
        <v>397</v>
      </c>
      <c r="B6" s="292"/>
      <c r="C6" s="37"/>
      <c r="D6" s="2"/>
      <c r="E6" s="4"/>
      <c r="F6" s="37"/>
      <c r="G6" s="4"/>
      <c r="H6" s="4"/>
    </row>
    <row r="7" spans="1:10" x14ac:dyDescent="0.25">
      <c r="A7" s="1" t="s">
        <v>399</v>
      </c>
      <c r="B7" s="2"/>
      <c r="C7" s="37"/>
      <c r="D7" s="2"/>
      <c r="E7" s="4"/>
      <c r="F7" s="37"/>
      <c r="G7" s="4"/>
      <c r="H7" s="4"/>
    </row>
    <row r="8" spans="1:10" x14ac:dyDescent="0.25">
      <c r="A8" s="1" t="s">
        <v>458</v>
      </c>
      <c r="B8" s="2"/>
      <c r="C8" s="37"/>
      <c r="D8" s="2"/>
      <c r="E8" s="4"/>
      <c r="F8" s="37"/>
      <c r="G8" s="4"/>
      <c r="H8" s="4"/>
    </row>
    <row r="9" spans="1:10" ht="30" customHeight="1" x14ac:dyDescent="0.2">
      <c r="A9" s="283" t="s">
        <v>97</v>
      </c>
      <c r="B9" s="283"/>
      <c r="C9" s="283"/>
      <c r="D9" s="283"/>
      <c r="E9" s="283"/>
      <c r="F9" s="283"/>
      <c r="G9" s="283"/>
      <c r="H9" s="283"/>
      <c r="I9" s="38"/>
      <c r="J9" s="38"/>
    </row>
    <row r="10" spans="1:10" s="43" customFormat="1" ht="54" customHeight="1" x14ac:dyDescent="0.2">
      <c r="A10" s="208" t="s">
        <v>39</v>
      </c>
      <c r="B10" s="39" t="s">
        <v>40</v>
      </c>
      <c r="C10" s="8" t="s">
        <v>36</v>
      </c>
      <c r="D10" s="40" t="s">
        <v>404</v>
      </c>
      <c r="E10" s="8" t="s">
        <v>37</v>
      </c>
      <c r="F10" s="8" t="s">
        <v>401</v>
      </c>
      <c r="G10" s="42" t="s">
        <v>7</v>
      </c>
      <c r="H10" s="42" t="s">
        <v>7</v>
      </c>
    </row>
    <row r="11" spans="1:10" s="46" customFormat="1" ht="30" customHeight="1" x14ac:dyDescent="0.2">
      <c r="A11" s="284">
        <v>1</v>
      </c>
      <c r="B11" s="285"/>
      <c r="C11" s="44">
        <v>2</v>
      </c>
      <c r="D11" s="218">
        <v>2</v>
      </c>
      <c r="E11" s="44">
        <v>4</v>
      </c>
      <c r="F11" s="44">
        <v>5</v>
      </c>
      <c r="G11" s="45" t="s">
        <v>8</v>
      </c>
      <c r="H11" s="45" t="s">
        <v>9</v>
      </c>
    </row>
    <row r="12" spans="1:10" ht="30" customHeight="1" x14ac:dyDescent="0.2">
      <c r="A12" s="47">
        <v>6</v>
      </c>
      <c r="B12" s="48" t="s">
        <v>41</v>
      </c>
      <c r="C12" s="50">
        <v>2831387.36</v>
      </c>
      <c r="D12" s="219" t="s">
        <v>407</v>
      </c>
      <c r="E12" s="219" t="s">
        <v>407</v>
      </c>
      <c r="F12" s="50">
        <f>SUM(F13+F24+F30+F33+F39)</f>
        <v>1648670.25</v>
      </c>
      <c r="G12" s="51">
        <f>F12/C12*100</f>
        <v>58.228353820156919</v>
      </c>
      <c r="H12" s="51">
        <f>F12/E12*100</f>
        <v>49.600997944236653</v>
      </c>
    </row>
    <row r="13" spans="1:10" ht="30" customHeight="1" x14ac:dyDescent="0.2">
      <c r="A13" s="52">
        <v>63</v>
      </c>
      <c r="B13" s="53" t="s">
        <v>42</v>
      </c>
      <c r="C13" s="55">
        <v>2421520.41</v>
      </c>
      <c r="D13" s="220" t="s">
        <v>408</v>
      </c>
      <c r="E13" s="220" t="s">
        <v>408</v>
      </c>
      <c r="F13" s="55">
        <f>SUM(F14+F16+F19+F22)</f>
        <v>1348742.22</v>
      </c>
      <c r="G13" s="56">
        <f>F13/C13*100</f>
        <v>55.698156184444457</v>
      </c>
      <c r="H13" s="56">
        <f>F13/E13*100</f>
        <v>50.867403511012711</v>
      </c>
    </row>
    <row r="14" spans="1:10" s="57" customFormat="1" ht="30" customHeight="1" x14ac:dyDescent="0.2">
      <c r="A14" s="52">
        <v>634</v>
      </c>
      <c r="B14" s="53" t="s">
        <v>43</v>
      </c>
      <c r="C14" s="55">
        <v>0</v>
      </c>
      <c r="D14" s="220" t="s">
        <v>409</v>
      </c>
      <c r="E14" s="220" t="s">
        <v>409</v>
      </c>
      <c r="F14" s="55">
        <v>0</v>
      </c>
      <c r="G14" s="56">
        <v>0</v>
      </c>
      <c r="H14" s="56">
        <f t="shared" ref="H14:H56" si="0">F14/E14*100</f>
        <v>0</v>
      </c>
    </row>
    <row r="15" spans="1:10" ht="30" customHeight="1" x14ac:dyDescent="0.2">
      <c r="A15" s="58">
        <v>6341</v>
      </c>
      <c r="B15" s="59" t="s">
        <v>44</v>
      </c>
      <c r="C15" s="209">
        <v>0</v>
      </c>
      <c r="D15" s="221" t="s">
        <v>409</v>
      </c>
      <c r="E15" s="221" t="s">
        <v>409</v>
      </c>
      <c r="F15" s="209">
        <v>0</v>
      </c>
      <c r="G15" s="56">
        <v>0</v>
      </c>
      <c r="H15" s="56">
        <f t="shared" si="0"/>
        <v>0</v>
      </c>
    </row>
    <row r="16" spans="1:10" s="57" customFormat="1" ht="30" customHeight="1" x14ac:dyDescent="0.2">
      <c r="A16" s="52">
        <v>636</v>
      </c>
      <c r="B16" s="53" t="s">
        <v>45</v>
      </c>
      <c r="C16" s="61">
        <v>2415799.7599999998</v>
      </c>
      <c r="D16" s="54">
        <f>SUM(D17:D18)</f>
        <v>2693528.27</v>
      </c>
      <c r="E16" s="54">
        <f>SUM(E17:E18)</f>
        <v>2693528.27</v>
      </c>
      <c r="F16" s="61">
        <f>SUM(F17+F18)</f>
        <v>1348712.22</v>
      </c>
      <c r="G16" s="56">
        <f t="shared" ref="G16:G57" si="1">F16/C16*100</f>
        <v>55.828808427400453</v>
      </c>
      <c r="H16" s="56">
        <f t="shared" si="0"/>
        <v>50.072324653938004</v>
      </c>
    </row>
    <row r="17" spans="1:17" ht="30" customHeight="1" x14ac:dyDescent="0.2">
      <c r="A17" s="58">
        <v>6361</v>
      </c>
      <c r="B17" s="59" t="s">
        <v>46</v>
      </c>
      <c r="C17" s="62">
        <v>2392999.04</v>
      </c>
      <c r="D17" s="60">
        <v>2693528.27</v>
      </c>
      <c r="E17" s="60">
        <v>2693528.27</v>
      </c>
      <c r="F17" s="62">
        <v>1337679.75</v>
      </c>
      <c r="G17" s="56">
        <f t="shared" si="1"/>
        <v>55.89971945830785</v>
      </c>
      <c r="H17" s="56">
        <f t="shared" si="0"/>
        <v>49.662732888264806</v>
      </c>
    </row>
    <row r="18" spans="1:17" ht="30" customHeight="1" x14ac:dyDescent="0.2">
      <c r="A18" s="58">
        <v>6362</v>
      </c>
      <c r="B18" s="59" t="s">
        <v>47</v>
      </c>
      <c r="C18" s="62">
        <v>22800.720000000001</v>
      </c>
      <c r="D18" s="221" t="s">
        <v>410</v>
      </c>
      <c r="E18" s="221" t="s">
        <v>410</v>
      </c>
      <c r="F18" s="62">
        <v>11032.47</v>
      </c>
      <c r="G18" s="56">
        <f t="shared" si="1"/>
        <v>48.386498321105641</v>
      </c>
      <c r="H18" s="56">
        <f t="shared" si="0"/>
        <v>1671.5863636363636</v>
      </c>
    </row>
    <row r="19" spans="1:17" s="57" customFormat="1" ht="30" customHeight="1" x14ac:dyDescent="0.2">
      <c r="A19" s="52">
        <v>638</v>
      </c>
      <c r="B19" s="53" t="s">
        <v>48</v>
      </c>
      <c r="C19" s="61">
        <v>5690.65</v>
      </c>
      <c r="D19" s="220" t="s">
        <v>411</v>
      </c>
      <c r="E19" s="220" t="s">
        <v>411</v>
      </c>
      <c r="F19" s="61">
        <v>0</v>
      </c>
      <c r="G19" s="56">
        <f t="shared" si="1"/>
        <v>0</v>
      </c>
      <c r="H19" s="56">
        <f t="shared" si="0"/>
        <v>0</v>
      </c>
    </row>
    <row r="20" spans="1:17" ht="30" customHeight="1" x14ac:dyDescent="0.2">
      <c r="A20" s="58">
        <v>6381</v>
      </c>
      <c r="B20" s="59" t="s">
        <v>49</v>
      </c>
      <c r="C20" s="62">
        <v>5690.65</v>
      </c>
      <c r="D20" s="220" t="s">
        <v>411</v>
      </c>
      <c r="E20" s="220" t="s">
        <v>411</v>
      </c>
      <c r="F20" s="62">
        <v>0</v>
      </c>
      <c r="G20" s="56">
        <f t="shared" si="1"/>
        <v>0</v>
      </c>
      <c r="H20" s="56">
        <f t="shared" si="0"/>
        <v>0</v>
      </c>
    </row>
    <row r="21" spans="1:17" ht="30" customHeight="1" x14ac:dyDescent="0.2">
      <c r="A21" s="58">
        <v>6382</v>
      </c>
      <c r="B21" s="59" t="s">
        <v>50</v>
      </c>
      <c r="C21" s="62">
        <v>0</v>
      </c>
      <c r="D21" s="220">
        <v>0</v>
      </c>
      <c r="E21" s="220">
        <v>0</v>
      </c>
      <c r="F21" s="62">
        <v>0</v>
      </c>
      <c r="G21" s="56">
        <v>0</v>
      </c>
      <c r="H21" s="56" t="e">
        <f t="shared" si="0"/>
        <v>#DIV/0!</v>
      </c>
    </row>
    <row r="22" spans="1:17" s="57" customFormat="1" ht="30" customHeight="1" x14ac:dyDescent="0.2">
      <c r="A22" s="52">
        <v>639</v>
      </c>
      <c r="B22" s="53" t="s">
        <v>51</v>
      </c>
      <c r="C22" s="61">
        <v>30</v>
      </c>
      <c r="D22" s="220">
        <v>80</v>
      </c>
      <c r="E22" s="220">
        <v>80</v>
      </c>
      <c r="F22" s="61">
        <v>30</v>
      </c>
      <c r="G22" s="56">
        <f t="shared" si="1"/>
        <v>100</v>
      </c>
      <c r="H22" s="56">
        <f t="shared" si="0"/>
        <v>37.5</v>
      </c>
    </row>
    <row r="23" spans="1:17" ht="30" customHeight="1" x14ac:dyDescent="0.2">
      <c r="A23" s="58">
        <v>6391</v>
      </c>
      <c r="B23" s="59" t="s">
        <v>52</v>
      </c>
      <c r="C23" s="62">
        <v>30</v>
      </c>
      <c r="D23" s="220">
        <v>80</v>
      </c>
      <c r="E23" s="220">
        <v>80</v>
      </c>
      <c r="F23" s="62">
        <v>30</v>
      </c>
      <c r="G23" s="56">
        <f t="shared" si="1"/>
        <v>100</v>
      </c>
      <c r="H23" s="56">
        <f t="shared" si="0"/>
        <v>37.5</v>
      </c>
    </row>
    <row r="24" spans="1:17" ht="30" customHeight="1" x14ac:dyDescent="0.2">
      <c r="A24" s="52">
        <v>64</v>
      </c>
      <c r="B24" s="53" t="s">
        <v>53</v>
      </c>
      <c r="C24" s="61">
        <v>0</v>
      </c>
      <c r="D24" s="220" t="s">
        <v>412</v>
      </c>
      <c r="E24" s="220" t="s">
        <v>412</v>
      </c>
      <c r="F24" s="61">
        <v>0</v>
      </c>
      <c r="G24" s="56">
        <v>0</v>
      </c>
      <c r="H24" s="56" t="e">
        <f t="shared" si="0"/>
        <v>#DIV/0!</v>
      </c>
    </row>
    <row r="25" spans="1:17" s="57" customFormat="1" ht="30" customHeight="1" x14ac:dyDescent="0.2">
      <c r="A25" s="52">
        <v>641</v>
      </c>
      <c r="B25" s="53" t="s">
        <v>54</v>
      </c>
      <c r="C25" s="61">
        <v>0</v>
      </c>
      <c r="D25" s="220" t="s">
        <v>412</v>
      </c>
      <c r="E25" s="220" t="s">
        <v>412</v>
      </c>
      <c r="F25" s="61">
        <v>0</v>
      </c>
      <c r="G25" s="56">
        <v>0</v>
      </c>
      <c r="H25" s="56" t="e">
        <f t="shared" si="0"/>
        <v>#DIV/0!</v>
      </c>
    </row>
    <row r="26" spans="1:17" ht="30" customHeight="1" x14ac:dyDescent="0.2">
      <c r="A26" s="58">
        <v>6413</v>
      </c>
      <c r="B26" s="59" t="s">
        <v>55</v>
      </c>
      <c r="C26" s="62">
        <v>0</v>
      </c>
      <c r="D26" s="220" t="s">
        <v>412</v>
      </c>
      <c r="E26" s="220" t="s">
        <v>412</v>
      </c>
      <c r="F26" s="62">
        <v>0</v>
      </c>
      <c r="G26" s="56">
        <v>0</v>
      </c>
      <c r="H26" s="56" t="e">
        <f t="shared" si="0"/>
        <v>#DIV/0!</v>
      </c>
    </row>
    <row r="27" spans="1:17" s="57" customFormat="1" ht="30" customHeight="1" x14ac:dyDescent="0.2">
      <c r="A27" s="52">
        <v>642</v>
      </c>
      <c r="B27" s="53" t="s">
        <v>56</v>
      </c>
      <c r="C27" s="61">
        <v>0</v>
      </c>
      <c r="D27" s="220">
        <v>0</v>
      </c>
      <c r="E27" s="220">
        <v>0</v>
      </c>
      <c r="F27" s="61">
        <v>0</v>
      </c>
      <c r="G27" s="56">
        <v>0</v>
      </c>
      <c r="H27" s="56" t="e">
        <f t="shared" si="0"/>
        <v>#DIV/0!</v>
      </c>
    </row>
    <row r="28" spans="1:17" ht="30" customHeight="1" x14ac:dyDescent="0.2">
      <c r="A28" s="58">
        <v>6422</v>
      </c>
      <c r="B28" s="59" t="s">
        <v>57</v>
      </c>
      <c r="C28" s="62">
        <v>0</v>
      </c>
      <c r="D28" s="220">
        <v>0</v>
      </c>
      <c r="E28" s="220">
        <v>0</v>
      </c>
      <c r="F28" s="62">
        <v>0</v>
      </c>
      <c r="G28" s="56">
        <v>0</v>
      </c>
      <c r="H28" s="56" t="e">
        <f t="shared" si="0"/>
        <v>#DIV/0!</v>
      </c>
    </row>
    <row r="29" spans="1:17" ht="30" customHeight="1" x14ac:dyDescent="0.2">
      <c r="A29" s="58">
        <v>6425</v>
      </c>
      <c r="B29" s="59" t="s">
        <v>58</v>
      </c>
      <c r="C29" s="62">
        <v>0</v>
      </c>
      <c r="D29" s="220">
        <v>0</v>
      </c>
      <c r="E29" s="220">
        <v>0</v>
      </c>
      <c r="F29" s="62">
        <v>0</v>
      </c>
      <c r="G29" s="56">
        <v>0</v>
      </c>
      <c r="H29" s="56" t="e">
        <f t="shared" si="0"/>
        <v>#DIV/0!</v>
      </c>
    </row>
    <row r="30" spans="1:17" s="57" customFormat="1" ht="30" customHeight="1" x14ac:dyDescent="0.2">
      <c r="A30" s="52">
        <v>65</v>
      </c>
      <c r="B30" s="53" t="s">
        <v>59</v>
      </c>
      <c r="C30" s="61">
        <v>85719.75</v>
      </c>
      <c r="D30" s="220" t="s">
        <v>413</v>
      </c>
      <c r="E30" s="220" t="s">
        <v>413</v>
      </c>
      <c r="F30" s="61">
        <v>66716.89</v>
      </c>
      <c r="G30" s="56">
        <f t="shared" si="1"/>
        <v>77.831409914284635</v>
      </c>
      <c r="H30" s="56">
        <f t="shared" si="0"/>
        <v>35.307227417297746</v>
      </c>
    </row>
    <row r="31" spans="1:17" s="65" customFormat="1" ht="30" customHeight="1" x14ac:dyDescent="0.25">
      <c r="A31" s="52">
        <v>652</v>
      </c>
      <c r="B31" s="53" t="s">
        <v>60</v>
      </c>
      <c r="C31" s="61">
        <v>85719.75</v>
      </c>
      <c r="D31" s="220" t="s">
        <v>413</v>
      </c>
      <c r="E31" s="220" t="s">
        <v>413</v>
      </c>
      <c r="F31" s="61">
        <v>66716.89</v>
      </c>
      <c r="G31" s="56">
        <f t="shared" si="1"/>
        <v>77.831409914284635</v>
      </c>
      <c r="H31" s="56">
        <f t="shared" si="0"/>
        <v>35.307227417297746</v>
      </c>
      <c r="I31" s="63"/>
      <c r="J31" s="63"/>
      <c r="K31" s="63"/>
      <c r="L31" s="63"/>
      <c r="M31" s="63"/>
      <c r="N31" s="64"/>
      <c r="O31" s="64"/>
      <c r="P31" s="64"/>
      <c r="Q31" s="64"/>
    </row>
    <row r="32" spans="1:17" s="57" customFormat="1" ht="30" customHeight="1" x14ac:dyDescent="0.2">
      <c r="A32" s="58">
        <v>6526</v>
      </c>
      <c r="B32" s="59" t="s">
        <v>61</v>
      </c>
      <c r="C32" s="62">
        <v>85719.75</v>
      </c>
      <c r="D32" s="220" t="s">
        <v>413</v>
      </c>
      <c r="E32" s="220" t="s">
        <v>413</v>
      </c>
      <c r="F32" s="62">
        <v>66716.89</v>
      </c>
      <c r="G32" s="56">
        <f t="shared" si="1"/>
        <v>77.831409914284635</v>
      </c>
      <c r="H32" s="56">
        <f t="shared" si="0"/>
        <v>35.307227417297746</v>
      </c>
      <c r="I32" s="66"/>
      <c r="J32" s="66"/>
      <c r="K32" s="66"/>
      <c r="L32" s="66"/>
      <c r="M32" s="66"/>
      <c r="N32" s="66"/>
      <c r="O32" s="66"/>
      <c r="P32" s="67"/>
      <c r="Q32" s="67"/>
    </row>
    <row r="33" spans="1:9" ht="30" customHeight="1" x14ac:dyDescent="0.2">
      <c r="A33" s="52">
        <v>66</v>
      </c>
      <c r="B33" s="53" t="s">
        <v>62</v>
      </c>
      <c r="C33" s="62">
        <v>2323.39</v>
      </c>
      <c r="D33" s="220" t="s">
        <v>414</v>
      </c>
      <c r="E33" s="220" t="s">
        <v>414</v>
      </c>
      <c r="F33" s="61">
        <v>0</v>
      </c>
      <c r="G33" s="56">
        <f t="shared" si="1"/>
        <v>0</v>
      </c>
      <c r="H33" s="56">
        <f t="shared" si="0"/>
        <v>0</v>
      </c>
    </row>
    <row r="34" spans="1:9" s="57" customFormat="1" ht="30" customHeight="1" x14ac:dyDescent="0.2">
      <c r="A34" s="52">
        <v>661</v>
      </c>
      <c r="B34" s="53" t="s">
        <v>63</v>
      </c>
      <c r="C34" s="61">
        <v>799.1</v>
      </c>
      <c r="D34" s="220" t="s">
        <v>414</v>
      </c>
      <c r="E34" s="220" t="s">
        <v>414</v>
      </c>
      <c r="F34" s="61">
        <v>0</v>
      </c>
      <c r="G34" s="56">
        <f t="shared" si="1"/>
        <v>0</v>
      </c>
      <c r="H34" s="56">
        <f t="shared" si="0"/>
        <v>0</v>
      </c>
    </row>
    <row r="35" spans="1:9" ht="30" customHeight="1" x14ac:dyDescent="0.2">
      <c r="A35" s="58">
        <v>6615</v>
      </c>
      <c r="B35" s="59" t="s">
        <v>64</v>
      </c>
      <c r="C35" s="62">
        <v>799.1</v>
      </c>
      <c r="D35" s="220" t="s">
        <v>414</v>
      </c>
      <c r="E35" s="220" t="s">
        <v>414</v>
      </c>
      <c r="F35" s="62">
        <v>0</v>
      </c>
      <c r="G35" s="56">
        <f t="shared" si="1"/>
        <v>0</v>
      </c>
      <c r="H35" s="56">
        <f t="shared" si="0"/>
        <v>0</v>
      </c>
    </row>
    <row r="36" spans="1:9" s="57" customFormat="1" ht="30" customHeight="1" x14ac:dyDescent="0.2">
      <c r="A36" s="52">
        <v>663</v>
      </c>
      <c r="B36" s="53" t="s">
        <v>65</v>
      </c>
      <c r="C36" s="61">
        <v>1524.29</v>
      </c>
      <c r="D36" s="220" t="s">
        <v>415</v>
      </c>
      <c r="E36" s="220" t="s">
        <v>415</v>
      </c>
      <c r="F36" s="61">
        <v>0</v>
      </c>
      <c r="G36" s="56">
        <f t="shared" si="1"/>
        <v>0</v>
      </c>
      <c r="H36" s="56">
        <f t="shared" si="0"/>
        <v>0</v>
      </c>
    </row>
    <row r="37" spans="1:9" ht="30" customHeight="1" x14ac:dyDescent="0.2">
      <c r="A37" s="58">
        <v>6631</v>
      </c>
      <c r="B37" s="59" t="s">
        <v>66</v>
      </c>
      <c r="C37" s="62">
        <v>442.41</v>
      </c>
      <c r="D37" s="220" t="s">
        <v>415</v>
      </c>
      <c r="E37" s="220" t="s">
        <v>415</v>
      </c>
      <c r="F37" s="62">
        <v>0</v>
      </c>
      <c r="G37" s="56">
        <f t="shared" si="1"/>
        <v>0</v>
      </c>
      <c r="H37" s="56">
        <f t="shared" si="0"/>
        <v>0</v>
      </c>
    </row>
    <row r="38" spans="1:9" ht="30" customHeight="1" x14ac:dyDescent="0.2">
      <c r="A38" s="58">
        <v>6632</v>
      </c>
      <c r="B38" s="59" t="s">
        <v>67</v>
      </c>
      <c r="C38" s="62">
        <v>1081.8800000000001</v>
      </c>
      <c r="D38" s="220">
        <v>0</v>
      </c>
      <c r="E38" s="220">
        <v>0</v>
      </c>
      <c r="F38" s="62">
        <v>0</v>
      </c>
      <c r="G38" s="56">
        <f t="shared" si="1"/>
        <v>0</v>
      </c>
      <c r="H38" s="56" t="e">
        <f t="shared" si="0"/>
        <v>#DIV/0!</v>
      </c>
    </row>
    <row r="39" spans="1:9" ht="30" customHeight="1" x14ac:dyDescent="0.2">
      <c r="A39" s="52">
        <v>67</v>
      </c>
      <c r="B39" s="53" t="s">
        <v>68</v>
      </c>
      <c r="C39" s="61">
        <v>321823.81</v>
      </c>
      <c r="D39" s="220" t="s">
        <v>416</v>
      </c>
      <c r="E39" s="220" t="s">
        <v>416</v>
      </c>
      <c r="F39" s="61">
        <v>233211.14</v>
      </c>
      <c r="G39" s="56">
        <f t="shared" si="1"/>
        <v>72.465471091153887</v>
      </c>
      <c r="H39" s="56">
        <f t="shared" si="0"/>
        <v>48.549463575912299</v>
      </c>
    </row>
    <row r="40" spans="1:9" ht="30" customHeight="1" x14ac:dyDescent="0.2">
      <c r="A40" s="52">
        <v>671</v>
      </c>
      <c r="B40" s="53" t="s">
        <v>69</v>
      </c>
      <c r="C40" s="61">
        <v>321823.81</v>
      </c>
      <c r="D40" s="220" t="s">
        <v>416</v>
      </c>
      <c r="E40" s="220" t="s">
        <v>416</v>
      </c>
      <c r="F40" s="61">
        <v>233211.14</v>
      </c>
      <c r="G40" s="56">
        <f t="shared" si="1"/>
        <v>72.465471091153887</v>
      </c>
      <c r="H40" s="56">
        <f t="shared" si="0"/>
        <v>48.549463575912299</v>
      </c>
    </row>
    <row r="41" spans="1:9" ht="30" customHeight="1" x14ac:dyDescent="0.2">
      <c r="A41" s="58">
        <v>6711</v>
      </c>
      <c r="B41" s="59" t="s">
        <v>70</v>
      </c>
      <c r="C41" s="62">
        <v>306211.31</v>
      </c>
      <c r="D41" s="220" t="s">
        <v>416</v>
      </c>
      <c r="E41" s="220" t="s">
        <v>416</v>
      </c>
      <c r="F41" s="62">
        <v>233211.14</v>
      </c>
      <c r="G41" s="56">
        <f t="shared" si="1"/>
        <v>76.160198001830835</v>
      </c>
      <c r="H41" s="56">
        <f t="shared" si="0"/>
        <v>48.549463575912299</v>
      </c>
    </row>
    <row r="42" spans="1:9" ht="37.5" customHeight="1" x14ac:dyDescent="0.2">
      <c r="A42" s="58">
        <v>6712</v>
      </c>
      <c r="B42" s="68" t="s">
        <v>71</v>
      </c>
      <c r="C42" s="62">
        <v>15612.5</v>
      </c>
      <c r="D42" s="220" t="s">
        <v>412</v>
      </c>
      <c r="E42" s="220" t="s">
        <v>412</v>
      </c>
      <c r="F42" s="62">
        <v>0</v>
      </c>
      <c r="G42" s="56">
        <f t="shared" si="1"/>
        <v>0</v>
      </c>
      <c r="H42" s="56" t="e">
        <f t="shared" si="0"/>
        <v>#DIV/0!</v>
      </c>
      <c r="I42" s="69"/>
    </row>
    <row r="43" spans="1:9" s="57" customFormat="1" ht="30" customHeight="1" x14ac:dyDescent="0.2">
      <c r="A43" s="70">
        <v>7</v>
      </c>
      <c r="B43" s="71" t="s">
        <v>72</v>
      </c>
      <c r="C43" s="72">
        <v>0</v>
      </c>
      <c r="D43" s="222">
        <v>0</v>
      </c>
      <c r="E43" s="222">
        <v>0</v>
      </c>
      <c r="F43" s="72">
        <v>0</v>
      </c>
      <c r="G43" s="51">
        <v>0</v>
      </c>
      <c r="H43" s="51" t="e">
        <f t="shared" si="0"/>
        <v>#DIV/0!</v>
      </c>
      <c r="I43" s="69"/>
    </row>
    <row r="44" spans="1:9" s="57" customFormat="1" ht="30" customHeight="1" x14ac:dyDescent="0.2">
      <c r="A44" s="73">
        <v>71</v>
      </c>
      <c r="B44" s="74" t="s">
        <v>73</v>
      </c>
      <c r="C44" s="61">
        <v>0</v>
      </c>
      <c r="D44" s="223">
        <v>0</v>
      </c>
      <c r="E44" s="223">
        <v>0</v>
      </c>
      <c r="F44" s="61">
        <v>0</v>
      </c>
      <c r="G44" s="56">
        <v>0</v>
      </c>
      <c r="H44" s="56" t="e">
        <f t="shared" si="0"/>
        <v>#DIV/0!</v>
      </c>
      <c r="I44" s="69"/>
    </row>
    <row r="45" spans="1:9" ht="30" customHeight="1" x14ac:dyDescent="0.2">
      <c r="A45" s="75">
        <v>711</v>
      </c>
      <c r="B45" s="76" t="s">
        <v>74</v>
      </c>
      <c r="C45" s="62">
        <v>0</v>
      </c>
      <c r="D45" s="220">
        <v>0</v>
      </c>
      <c r="E45" s="220">
        <v>0</v>
      </c>
      <c r="F45" s="62">
        <v>0</v>
      </c>
      <c r="G45" s="56">
        <v>0</v>
      </c>
      <c r="H45" s="56" t="e">
        <f t="shared" si="0"/>
        <v>#DIV/0!</v>
      </c>
      <c r="I45" s="69"/>
    </row>
    <row r="46" spans="1:9" s="57" customFormat="1" ht="30" customHeight="1" x14ac:dyDescent="0.2">
      <c r="A46" s="73">
        <v>72</v>
      </c>
      <c r="B46" s="74" t="s">
        <v>75</v>
      </c>
      <c r="C46" s="61">
        <v>0</v>
      </c>
      <c r="D46" s="224">
        <v>0</v>
      </c>
      <c r="E46" s="224">
        <v>0</v>
      </c>
      <c r="F46" s="61">
        <v>0</v>
      </c>
      <c r="G46" s="56">
        <v>0</v>
      </c>
      <c r="H46" s="56" t="e">
        <f t="shared" si="0"/>
        <v>#DIV/0!</v>
      </c>
      <c r="I46" s="69"/>
    </row>
    <row r="47" spans="1:9" ht="30" customHeight="1" x14ac:dyDescent="0.2">
      <c r="A47" s="75">
        <v>721</v>
      </c>
      <c r="B47" s="76" t="s">
        <v>76</v>
      </c>
      <c r="C47" s="62">
        <v>0</v>
      </c>
      <c r="D47" s="220" t="s">
        <v>412</v>
      </c>
      <c r="E47" s="220" t="s">
        <v>412</v>
      </c>
      <c r="F47" s="62">
        <v>0</v>
      </c>
      <c r="G47" s="56">
        <v>0</v>
      </c>
      <c r="H47" s="56" t="e">
        <f t="shared" si="0"/>
        <v>#DIV/0!</v>
      </c>
      <c r="I47" s="69"/>
    </row>
    <row r="48" spans="1:9" ht="30" customHeight="1" x14ac:dyDescent="0.2">
      <c r="A48" s="75">
        <v>722</v>
      </c>
      <c r="B48" s="76" t="s">
        <v>77</v>
      </c>
      <c r="C48" s="62">
        <v>0</v>
      </c>
      <c r="D48" s="220" t="s">
        <v>412</v>
      </c>
      <c r="E48" s="220" t="s">
        <v>412</v>
      </c>
      <c r="F48" s="62">
        <v>0</v>
      </c>
      <c r="G48" s="56">
        <v>0</v>
      </c>
      <c r="H48" s="56" t="e">
        <f t="shared" si="0"/>
        <v>#DIV/0!</v>
      </c>
      <c r="I48" s="69"/>
    </row>
    <row r="49" spans="1:9" ht="30" customHeight="1" x14ac:dyDescent="0.2">
      <c r="A49" s="77">
        <v>723</v>
      </c>
      <c r="B49" s="78" t="s">
        <v>78</v>
      </c>
      <c r="C49" s="62">
        <v>0</v>
      </c>
      <c r="D49" s="225" t="s">
        <v>412</v>
      </c>
      <c r="E49" s="225" t="s">
        <v>412</v>
      </c>
      <c r="F49" s="62">
        <v>0</v>
      </c>
      <c r="G49" s="56">
        <v>0</v>
      </c>
      <c r="H49" s="56" t="e">
        <f t="shared" si="0"/>
        <v>#DIV/0!</v>
      </c>
      <c r="I49" s="69"/>
    </row>
    <row r="50" spans="1:9" s="57" customFormat="1" ht="30" customHeight="1" x14ac:dyDescent="0.2">
      <c r="A50" s="79">
        <v>8</v>
      </c>
      <c r="B50" s="71" t="s">
        <v>79</v>
      </c>
      <c r="C50" s="72">
        <v>0</v>
      </c>
      <c r="D50" s="219">
        <v>0</v>
      </c>
      <c r="E50" s="219">
        <v>0</v>
      </c>
      <c r="F50" s="72">
        <v>0</v>
      </c>
      <c r="G50" s="51">
        <v>0</v>
      </c>
      <c r="H50" s="51" t="e">
        <f t="shared" si="0"/>
        <v>#DIV/0!</v>
      </c>
      <c r="I50" s="69"/>
    </row>
    <row r="51" spans="1:9" s="57" customFormat="1" ht="30" customHeight="1" x14ac:dyDescent="0.2">
      <c r="A51" s="80">
        <v>81</v>
      </c>
      <c r="B51" s="74" t="s">
        <v>80</v>
      </c>
      <c r="C51" s="61">
        <v>0</v>
      </c>
      <c r="D51" s="220">
        <v>0</v>
      </c>
      <c r="E51" s="220">
        <v>0</v>
      </c>
      <c r="F51" s="61">
        <v>0</v>
      </c>
      <c r="G51" s="56">
        <v>0</v>
      </c>
      <c r="H51" s="56" t="e">
        <f t="shared" si="0"/>
        <v>#DIV/0!</v>
      </c>
      <c r="I51" s="69"/>
    </row>
    <row r="52" spans="1:9" ht="30" customHeight="1" x14ac:dyDescent="0.2">
      <c r="A52" s="81">
        <v>818</v>
      </c>
      <c r="B52" s="76" t="s">
        <v>81</v>
      </c>
      <c r="C52" s="62">
        <v>0</v>
      </c>
      <c r="D52" s="220" t="s">
        <v>412</v>
      </c>
      <c r="E52" s="220" t="s">
        <v>412</v>
      </c>
      <c r="F52" s="62">
        <v>0</v>
      </c>
      <c r="G52" s="56">
        <v>0</v>
      </c>
      <c r="H52" s="56" t="e">
        <f t="shared" si="0"/>
        <v>#DIV/0!</v>
      </c>
      <c r="I52" s="69"/>
    </row>
    <row r="53" spans="1:9" s="57" customFormat="1" ht="30" customHeight="1" x14ac:dyDescent="0.2">
      <c r="A53" s="80">
        <v>83</v>
      </c>
      <c r="B53" s="74" t="s">
        <v>82</v>
      </c>
      <c r="C53" s="61">
        <v>0</v>
      </c>
      <c r="D53" s="220">
        <v>0</v>
      </c>
      <c r="E53" s="220">
        <v>0</v>
      </c>
      <c r="F53" s="61">
        <v>0</v>
      </c>
      <c r="G53" s="56">
        <v>0</v>
      </c>
      <c r="H53" s="56" t="e">
        <f t="shared" si="0"/>
        <v>#DIV/0!</v>
      </c>
      <c r="I53" s="69"/>
    </row>
    <row r="54" spans="1:9" ht="30" customHeight="1" x14ac:dyDescent="0.2">
      <c r="A54" s="81">
        <v>832</v>
      </c>
      <c r="B54" s="76" t="s">
        <v>83</v>
      </c>
      <c r="C54" s="62">
        <v>0</v>
      </c>
      <c r="D54" s="220" t="s">
        <v>412</v>
      </c>
      <c r="E54" s="220" t="s">
        <v>412</v>
      </c>
      <c r="F54" s="62">
        <v>0</v>
      </c>
      <c r="G54" s="56">
        <v>0</v>
      </c>
      <c r="H54" s="56" t="e">
        <f t="shared" si="0"/>
        <v>#DIV/0!</v>
      </c>
      <c r="I54" s="69"/>
    </row>
    <row r="55" spans="1:9" s="57" customFormat="1" ht="30" customHeight="1" x14ac:dyDescent="0.2">
      <c r="A55" s="80">
        <v>84</v>
      </c>
      <c r="B55" s="74" t="s">
        <v>84</v>
      </c>
      <c r="C55" s="61">
        <v>0</v>
      </c>
      <c r="D55" s="220">
        <v>0</v>
      </c>
      <c r="E55" s="220">
        <v>0</v>
      </c>
      <c r="F55" s="61">
        <v>0</v>
      </c>
      <c r="G55" s="56">
        <v>0</v>
      </c>
      <c r="H55" s="56" t="e">
        <f t="shared" si="0"/>
        <v>#DIV/0!</v>
      </c>
      <c r="I55" s="69"/>
    </row>
    <row r="56" spans="1:9" ht="30" customHeight="1" x14ac:dyDescent="0.2">
      <c r="A56" s="81">
        <v>844</v>
      </c>
      <c r="B56" s="76" t="s">
        <v>85</v>
      </c>
      <c r="C56" s="62">
        <v>0</v>
      </c>
      <c r="D56" s="220" t="s">
        <v>412</v>
      </c>
      <c r="E56" s="220" t="s">
        <v>412</v>
      </c>
      <c r="F56" s="62">
        <v>0</v>
      </c>
      <c r="G56" s="56">
        <v>0</v>
      </c>
      <c r="H56" s="56" t="e">
        <f t="shared" si="0"/>
        <v>#DIV/0!</v>
      </c>
      <c r="I56" s="69"/>
    </row>
    <row r="57" spans="1:9" ht="30" customHeight="1" x14ac:dyDescent="0.2">
      <c r="A57" s="286" t="s">
        <v>86</v>
      </c>
      <c r="B57" s="287"/>
      <c r="C57" s="72">
        <v>2831387.36</v>
      </c>
      <c r="D57" s="219" t="s">
        <v>407</v>
      </c>
      <c r="E57" s="219" t="s">
        <v>407</v>
      </c>
      <c r="F57" s="72">
        <f>F12</f>
        <v>1648670.25</v>
      </c>
      <c r="G57" s="51">
        <f t="shared" si="1"/>
        <v>58.228353820156919</v>
      </c>
      <c r="H57" s="51">
        <f>F57/E57*100</f>
        <v>49.600997944236653</v>
      </c>
    </row>
    <row r="58" spans="1:9" ht="30" customHeight="1" x14ac:dyDescent="0.2">
      <c r="A58" s="82"/>
      <c r="B58" s="83"/>
      <c r="D58" s="84"/>
      <c r="E58" s="84"/>
      <c r="G58" s="86"/>
      <c r="H58" s="86"/>
    </row>
    <row r="59" spans="1:9" s="87" customFormat="1" ht="20.25" customHeight="1" x14ac:dyDescent="0.2">
      <c r="A59" s="288" t="s">
        <v>87</v>
      </c>
      <c r="B59" s="288"/>
      <c r="C59" s="288"/>
      <c r="D59" s="288"/>
      <c r="E59" s="288"/>
      <c r="F59" s="288"/>
      <c r="G59" s="288"/>
      <c r="H59" s="288"/>
    </row>
    <row r="60" spans="1:9" s="89" customFormat="1" ht="53.25" customHeight="1" x14ac:dyDescent="0.25">
      <c r="A60" s="88" t="s">
        <v>88</v>
      </c>
      <c r="B60" s="39" t="s">
        <v>89</v>
      </c>
      <c r="C60" s="8" t="s">
        <v>36</v>
      </c>
      <c r="D60" s="40" t="s">
        <v>404</v>
      </c>
      <c r="E60" s="41" t="s">
        <v>392</v>
      </c>
      <c r="F60" s="8" t="s">
        <v>401</v>
      </c>
      <c r="G60" s="45" t="s">
        <v>7</v>
      </c>
      <c r="H60" s="45" t="s">
        <v>7</v>
      </c>
    </row>
    <row r="61" spans="1:9" s="87" customFormat="1" ht="12.75" x14ac:dyDescent="0.2">
      <c r="A61" s="289">
        <v>1</v>
      </c>
      <c r="B61" s="289"/>
      <c r="C61" s="44">
        <v>2</v>
      </c>
      <c r="D61" s="226">
        <v>3</v>
      </c>
      <c r="E61" s="44">
        <v>4</v>
      </c>
      <c r="F61" s="44">
        <v>5</v>
      </c>
      <c r="G61" s="45" t="s">
        <v>8</v>
      </c>
      <c r="H61" s="45" t="s">
        <v>9</v>
      </c>
    </row>
    <row r="62" spans="1:9" s="87" customFormat="1" ht="20.25" customHeight="1" x14ac:dyDescent="0.2">
      <c r="A62" s="90">
        <v>1</v>
      </c>
      <c r="B62" s="90" t="s">
        <v>90</v>
      </c>
      <c r="C62" s="55">
        <f>C39</f>
        <v>321823.81</v>
      </c>
      <c r="D62" s="55" t="str">
        <f>D39</f>
        <v>480.357,81</v>
      </c>
      <c r="E62" s="55" t="str">
        <f>E39</f>
        <v>480.357,81</v>
      </c>
      <c r="F62" s="55">
        <f>F39</f>
        <v>233211.14</v>
      </c>
      <c r="G62" s="56">
        <f>F62/C62*100</f>
        <v>72.465471091153887</v>
      </c>
      <c r="H62" s="56">
        <f>F62/E62*100</f>
        <v>48.549463575912299</v>
      </c>
    </row>
    <row r="63" spans="1:9" s="87" customFormat="1" ht="20.25" customHeight="1" x14ac:dyDescent="0.2">
      <c r="A63" s="90">
        <v>2</v>
      </c>
      <c r="B63" s="90" t="s">
        <v>91</v>
      </c>
      <c r="C63" s="55">
        <f>C34</f>
        <v>799.1</v>
      </c>
      <c r="D63" s="55" t="str">
        <f>D34</f>
        <v>1.060,00</v>
      </c>
      <c r="E63" s="55" t="str">
        <f>E34</f>
        <v>1.060,00</v>
      </c>
      <c r="F63" s="55">
        <f>F34</f>
        <v>0</v>
      </c>
      <c r="G63" s="56">
        <f t="shared" ref="G63:G67" si="2">F63/C63*100</f>
        <v>0</v>
      </c>
      <c r="H63" s="56">
        <f t="shared" ref="H63:H67" si="3">F63/E63*100</f>
        <v>0</v>
      </c>
    </row>
    <row r="64" spans="1:9" s="87" customFormat="1" ht="20.25" customHeight="1" x14ac:dyDescent="0.2">
      <c r="A64" s="90">
        <v>3</v>
      </c>
      <c r="B64" s="90" t="s">
        <v>92</v>
      </c>
      <c r="C64" s="55">
        <f>C36</f>
        <v>1524.29</v>
      </c>
      <c r="D64" s="55" t="str">
        <f>D36</f>
        <v>2.000,00</v>
      </c>
      <c r="E64" s="55" t="str">
        <f>E36</f>
        <v>2.000,00</v>
      </c>
      <c r="F64" s="55">
        <f>F36</f>
        <v>0</v>
      </c>
      <c r="G64" s="56">
        <f t="shared" si="2"/>
        <v>0</v>
      </c>
      <c r="H64" s="56">
        <f t="shared" si="3"/>
        <v>0</v>
      </c>
    </row>
    <row r="65" spans="1:8" s="87" customFormat="1" ht="20.25" customHeight="1" x14ac:dyDescent="0.2">
      <c r="A65" s="90">
        <v>4</v>
      </c>
      <c r="B65" s="90" t="s">
        <v>93</v>
      </c>
      <c r="C65" s="55">
        <f>C30</f>
        <v>85719.75</v>
      </c>
      <c r="D65" s="55" t="str">
        <f>D30</f>
        <v>188.961,00</v>
      </c>
      <c r="E65" s="55" t="str">
        <f>E30</f>
        <v>188.961,00</v>
      </c>
      <c r="F65" s="55">
        <f>F30</f>
        <v>66716.89</v>
      </c>
      <c r="G65" s="56">
        <f t="shared" si="2"/>
        <v>77.831409914284635</v>
      </c>
      <c r="H65" s="56">
        <f t="shared" si="3"/>
        <v>35.307227417297746</v>
      </c>
    </row>
    <row r="66" spans="1:8" s="87" customFormat="1" ht="20.25" customHeight="1" x14ac:dyDescent="0.2">
      <c r="A66" s="90">
        <v>5</v>
      </c>
      <c r="B66" s="90" t="s">
        <v>94</v>
      </c>
      <c r="C66" s="55">
        <f>C13</f>
        <v>2421520.41</v>
      </c>
      <c r="D66" s="55" t="str">
        <f>D13</f>
        <v>2.651.486,27</v>
      </c>
      <c r="E66" s="55" t="str">
        <f>E13</f>
        <v>2.651.486,27</v>
      </c>
      <c r="F66" s="55">
        <f>F13</f>
        <v>1348742.22</v>
      </c>
      <c r="G66" s="56">
        <f t="shared" si="2"/>
        <v>55.698156184444457</v>
      </c>
      <c r="H66" s="56">
        <f t="shared" si="3"/>
        <v>50.867403511012711</v>
      </c>
    </row>
    <row r="67" spans="1:8" s="34" customFormat="1" ht="20.25" customHeight="1" thickBot="1" x14ac:dyDescent="0.25">
      <c r="A67" s="290" t="s">
        <v>95</v>
      </c>
      <c r="B67" s="291"/>
      <c r="C67" s="92">
        <f>C57</f>
        <v>2831387.36</v>
      </c>
      <c r="D67" s="92" t="str">
        <f>D57</f>
        <v>3.323.865,08</v>
      </c>
      <c r="E67" s="92" t="str">
        <f>E57</f>
        <v>3.323.865,08</v>
      </c>
      <c r="F67" s="92">
        <f>F57</f>
        <v>1648670.25</v>
      </c>
      <c r="G67" s="51">
        <f t="shared" si="2"/>
        <v>58.228353820156919</v>
      </c>
      <c r="H67" s="51">
        <f t="shared" si="3"/>
        <v>49.600997944236653</v>
      </c>
    </row>
    <row r="68" spans="1:8" s="34" customFormat="1" ht="12.75" x14ac:dyDescent="0.2">
      <c r="A68" s="275" t="s">
        <v>405</v>
      </c>
      <c r="B68" s="276"/>
      <c r="C68" s="277"/>
      <c r="D68" s="281" t="s">
        <v>96</v>
      </c>
      <c r="E68" s="266"/>
      <c r="F68" s="268"/>
      <c r="G68" s="266"/>
      <c r="H68" s="267"/>
    </row>
    <row r="69" spans="1:8" ht="30" customHeight="1" thickBot="1" x14ac:dyDescent="0.25">
      <c r="A69" s="278"/>
      <c r="B69" s="279"/>
      <c r="C69" s="280"/>
      <c r="D69" s="282"/>
      <c r="E69" s="270"/>
      <c r="F69" s="270"/>
      <c r="G69" s="270"/>
      <c r="H69" s="271"/>
    </row>
    <row r="70" spans="1:8" ht="12.75" x14ac:dyDescent="0.2">
      <c r="D70" s="94"/>
    </row>
    <row r="71" spans="1:8" ht="12.75" x14ac:dyDescent="0.2">
      <c r="D71" s="94"/>
    </row>
    <row r="72" spans="1:8" ht="12.75" x14ac:dyDescent="0.2">
      <c r="D72" s="94"/>
    </row>
    <row r="73" spans="1:8" ht="12.75" x14ac:dyDescent="0.2">
      <c r="D73" s="94"/>
    </row>
    <row r="74" spans="1:8" ht="12.75" x14ac:dyDescent="0.2">
      <c r="D74" s="94"/>
    </row>
    <row r="75" spans="1:8" ht="12.75" x14ac:dyDescent="0.2">
      <c r="D75" s="94"/>
    </row>
    <row r="76" spans="1:8" ht="12.75" x14ac:dyDescent="0.2">
      <c r="D76" s="94"/>
    </row>
    <row r="77" spans="1:8" ht="12.75" x14ac:dyDescent="0.2">
      <c r="D77" s="94"/>
    </row>
    <row r="78" spans="1:8" ht="12.75" x14ac:dyDescent="0.2">
      <c r="D78" s="94"/>
    </row>
    <row r="79" spans="1:8" ht="12.75" x14ac:dyDescent="0.2">
      <c r="D79" s="94"/>
    </row>
    <row r="80" spans="1:8" ht="12.75" x14ac:dyDescent="0.2">
      <c r="D80" s="94"/>
    </row>
    <row r="81" spans="4:4" ht="12.75" x14ac:dyDescent="0.2">
      <c r="D81" s="94"/>
    </row>
    <row r="82" spans="4:4" ht="12.75" x14ac:dyDescent="0.2">
      <c r="D82" s="94"/>
    </row>
    <row r="83" spans="4:4" ht="12.75" x14ac:dyDescent="0.2">
      <c r="D83" s="94"/>
    </row>
    <row r="84" spans="4:4" ht="12.75" x14ac:dyDescent="0.2">
      <c r="D84" s="94"/>
    </row>
    <row r="85" spans="4:4" ht="12.75" x14ac:dyDescent="0.2">
      <c r="D85" s="94"/>
    </row>
    <row r="86" spans="4:4" ht="12.75" x14ac:dyDescent="0.2">
      <c r="D86" s="94"/>
    </row>
    <row r="87" spans="4:4" ht="12.75" x14ac:dyDescent="0.2">
      <c r="D87" s="94"/>
    </row>
    <row r="88" spans="4:4" ht="12.75" x14ac:dyDescent="0.2">
      <c r="D88" s="94"/>
    </row>
    <row r="89" spans="4:4" ht="12.75" x14ac:dyDescent="0.2">
      <c r="D89" s="94"/>
    </row>
    <row r="90" spans="4:4" ht="12.75" x14ac:dyDescent="0.2">
      <c r="D90" s="94"/>
    </row>
    <row r="91" spans="4:4" ht="12.75" x14ac:dyDescent="0.2">
      <c r="D91" s="94"/>
    </row>
    <row r="92" spans="4:4" ht="12.75" x14ac:dyDescent="0.2">
      <c r="D92" s="94"/>
    </row>
    <row r="93" spans="4:4" ht="12.75" x14ac:dyDescent="0.2">
      <c r="D93" s="94"/>
    </row>
    <row r="94" spans="4:4" ht="12.75" x14ac:dyDescent="0.2">
      <c r="D94" s="94"/>
    </row>
    <row r="95" spans="4:4" ht="12.75" x14ac:dyDescent="0.2">
      <c r="D95" s="94"/>
    </row>
    <row r="96" spans="4:4" ht="12.75" x14ac:dyDescent="0.2">
      <c r="D96" s="94"/>
    </row>
    <row r="97" spans="4:4" ht="12.75" x14ac:dyDescent="0.2">
      <c r="D97" s="94"/>
    </row>
    <row r="98" spans="4:4" ht="12.75" x14ac:dyDescent="0.2">
      <c r="D98" s="94"/>
    </row>
    <row r="99" spans="4:4" ht="12.75" x14ac:dyDescent="0.2">
      <c r="D99" s="94"/>
    </row>
    <row r="100" spans="4:4" ht="12.75" x14ac:dyDescent="0.2">
      <c r="D100" s="94"/>
    </row>
  </sheetData>
  <mergeCells count="14">
    <mergeCell ref="A6:B6"/>
    <mergeCell ref="A1:B1"/>
    <mergeCell ref="A2:B2"/>
    <mergeCell ref="A3:B3"/>
    <mergeCell ref="A4:B4"/>
    <mergeCell ref="A5:B5"/>
    <mergeCell ref="A68:C69"/>
    <mergeCell ref="D68:H69"/>
    <mergeCell ref="A9:H9"/>
    <mergeCell ref="A11:B11"/>
    <mergeCell ref="A57:B57"/>
    <mergeCell ref="A59:H59"/>
    <mergeCell ref="A61:B61"/>
    <mergeCell ref="A67:B67"/>
  </mergeCells>
  <pageMargins left="0.7" right="0.7" top="0.75" bottom="0.75" header="0.3" footer="0.3"/>
  <pageSetup paperSize="9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4"/>
  <sheetViews>
    <sheetView zoomScaleNormal="100" workbookViewId="0">
      <selection sqref="A1:I104"/>
    </sheetView>
  </sheetViews>
  <sheetFormatPr defaultRowHeight="15" x14ac:dyDescent="0.2"/>
  <cols>
    <col min="1" max="1" width="13.28515625" style="93" customWidth="1"/>
    <col min="2" max="2" width="42.28515625" style="4" customWidth="1"/>
    <col min="3" max="3" width="18" style="115" customWidth="1"/>
    <col min="4" max="4" width="18.42578125" style="230" customWidth="1"/>
    <col min="5" max="5" width="18" style="2" customWidth="1"/>
    <col min="6" max="6" width="18" style="249" customWidth="1"/>
    <col min="7" max="7" width="16.5703125" style="3" customWidth="1"/>
    <col min="8" max="8" width="15.28515625" style="95" customWidth="1"/>
    <col min="9" max="11" width="15.28515625" style="4" customWidth="1"/>
    <col min="12" max="15" width="15.140625" style="4" customWidth="1"/>
    <col min="16" max="16" width="16.7109375" style="4" hidden="1" customWidth="1"/>
    <col min="17" max="17" width="16.42578125" style="4" hidden="1" customWidth="1"/>
    <col min="18" max="18" width="12.5703125" style="4" hidden="1" customWidth="1"/>
    <col min="19" max="19" width="15.140625" style="4" customWidth="1"/>
    <col min="20" max="256" width="9.140625" style="4"/>
    <col min="257" max="257" width="9.28515625" style="4" customWidth="1"/>
    <col min="258" max="258" width="42.28515625" style="4" customWidth="1"/>
    <col min="259" max="260" width="18.42578125" style="4" customWidth="1"/>
    <col min="261" max="262" width="18" style="4" customWidth="1"/>
    <col min="263" max="263" width="16.5703125" style="4" customWidth="1"/>
    <col min="264" max="267" width="15.28515625" style="4" customWidth="1"/>
    <col min="268" max="271" width="15.140625" style="4" customWidth="1"/>
    <col min="272" max="274" width="0" style="4" hidden="1" customWidth="1"/>
    <col min="275" max="275" width="15.140625" style="4" customWidth="1"/>
    <col min="276" max="512" width="9.140625" style="4"/>
    <col min="513" max="513" width="9.28515625" style="4" customWidth="1"/>
    <col min="514" max="514" width="42.28515625" style="4" customWidth="1"/>
    <col min="515" max="516" width="18.42578125" style="4" customWidth="1"/>
    <col min="517" max="518" width="18" style="4" customWidth="1"/>
    <col min="519" max="519" width="16.5703125" style="4" customWidth="1"/>
    <col min="520" max="523" width="15.28515625" style="4" customWidth="1"/>
    <col min="524" max="527" width="15.140625" style="4" customWidth="1"/>
    <col min="528" max="530" width="0" style="4" hidden="1" customWidth="1"/>
    <col min="531" max="531" width="15.140625" style="4" customWidth="1"/>
    <col min="532" max="768" width="9.140625" style="4"/>
    <col min="769" max="769" width="9.28515625" style="4" customWidth="1"/>
    <col min="770" max="770" width="42.28515625" style="4" customWidth="1"/>
    <col min="771" max="772" width="18.42578125" style="4" customWidth="1"/>
    <col min="773" max="774" width="18" style="4" customWidth="1"/>
    <col min="775" max="775" width="16.5703125" style="4" customWidth="1"/>
    <col min="776" max="779" width="15.28515625" style="4" customWidth="1"/>
    <col min="780" max="783" width="15.140625" style="4" customWidth="1"/>
    <col min="784" max="786" width="0" style="4" hidden="1" customWidth="1"/>
    <col min="787" max="787" width="15.140625" style="4" customWidth="1"/>
    <col min="788" max="1024" width="9.140625" style="4"/>
    <col min="1025" max="1025" width="9.28515625" style="4" customWidth="1"/>
    <col min="1026" max="1026" width="42.28515625" style="4" customWidth="1"/>
    <col min="1027" max="1028" width="18.42578125" style="4" customWidth="1"/>
    <col min="1029" max="1030" width="18" style="4" customWidth="1"/>
    <col min="1031" max="1031" width="16.5703125" style="4" customWidth="1"/>
    <col min="1032" max="1035" width="15.28515625" style="4" customWidth="1"/>
    <col min="1036" max="1039" width="15.140625" style="4" customWidth="1"/>
    <col min="1040" max="1042" width="0" style="4" hidden="1" customWidth="1"/>
    <col min="1043" max="1043" width="15.140625" style="4" customWidth="1"/>
    <col min="1044" max="1280" width="9.140625" style="4"/>
    <col min="1281" max="1281" width="9.28515625" style="4" customWidth="1"/>
    <col min="1282" max="1282" width="42.28515625" style="4" customWidth="1"/>
    <col min="1283" max="1284" width="18.42578125" style="4" customWidth="1"/>
    <col min="1285" max="1286" width="18" style="4" customWidth="1"/>
    <col min="1287" max="1287" width="16.5703125" style="4" customWidth="1"/>
    <col min="1288" max="1291" width="15.28515625" style="4" customWidth="1"/>
    <col min="1292" max="1295" width="15.140625" style="4" customWidth="1"/>
    <col min="1296" max="1298" width="0" style="4" hidden="1" customWidth="1"/>
    <col min="1299" max="1299" width="15.140625" style="4" customWidth="1"/>
    <col min="1300" max="1536" width="9.140625" style="4"/>
    <col min="1537" max="1537" width="9.28515625" style="4" customWidth="1"/>
    <col min="1538" max="1538" width="42.28515625" style="4" customWidth="1"/>
    <col min="1539" max="1540" width="18.42578125" style="4" customWidth="1"/>
    <col min="1541" max="1542" width="18" style="4" customWidth="1"/>
    <col min="1543" max="1543" width="16.5703125" style="4" customWidth="1"/>
    <col min="1544" max="1547" width="15.28515625" style="4" customWidth="1"/>
    <col min="1548" max="1551" width="15.140625" style="4" customWidth="1"/>
    <col min="1552" max="1554" width="0" style="4" hidden="1" customWidth="1"/>
    <col min="1555" max="1555" width="15.140625" style="4" customWidth="1"/>
    <col min="1556" max="1792" width="9.140625" style="4"/>
    <col min="1793" max="1793" width="9.28515625" style="4" customWidth="1"/>
    <col min="1794" max="1794" width="42.28515625" style="4" customWidth="1"/>
    <col min="1795" max="1796" width="18.42578125" style="4" customWidth="1"/>
    <col min="1797" max="1798" width="18" style="4" customWidth="1"/>
    <col min="1799" max="1799" width="16.5703125" style="4" customWidth="1"/>
    <col min="1800" max="1803" width="15.28515625" style="4" customWidth="1"/>
    <col min="1804" max="1807" width="15.140625" style="4" customWidth="1"/>
    <col min="1808" max="1810" width="0" style="4" hidden="1" customWidth="1"/>
    <col min="1811" max="1811" width="15.140625" style="4" customWidth="1"/>
    <col min="1812" max="2048" width="9.140625" style="4"/>
    <col min="2049" max="2049" width="9.28515625" style="4" customWidth="1"/>
    <col min="2050" max="2050" width="42.28515625" style="4" customWidth="1"/>
    <col min="2051" max="2052" width="18.42578125" style="4" customWidth="1"/>
    <col min="2053" max="2054" width="18" style="4" customWidth="1"/>
    <col min="2055" max="2055" width="16.5703125" style="4" customWidth="1"/>
    <col min="2056" max="2059" width="15.28515625" style="4" customWidth="1"/>
    <col min="2060" max="2063" width="15.140625" style="4" customWidth="1"/>
    <col min="2064" max="2066" width="0" style="4" hidden="1" customWidth="1"/>
    <col min="2067" max="2067" width="15.140625" style="4" customWidth="1"/>
    <col min="2068" max="2304" width="9.140625" style="4"/>
    <col min="2305" max="2305" width="9.28515625" style="4" customWidth="1"/>
    <col min="2306" max="2306" width="42.28515625" style="4" customWidth="1"/>
    <col min="2307" max="2308" width="18.42578125" style="4" customWidth="1"/>
    <col min="2309" max="2310" width="18" style="4" customWidth="1"/>
    <col min="2311" max="2311" width="16.5703125" style="4" customWidth="1"/>
    <col min="2312" max="2315" width="15.28515625" style="4" customWidth="1"/>
    <col min="2316" max="2319" width="15.140625" style="4" customWidth="1"/>
    <col min="2320" max="2322" width="0" style="4" hidden="1" customWidth="1"/>
    <col min="2323" max="2323" width="15.140625" style="4" customWidth="1"/>
    <col min="2324" max="2560" width="9.140625" style="4"/>
    <col min="2561" max="2561" width="9.28515625" style="4" customWidth="1"/>
    <col min="2562" max="2562" width="42.28515625" style="4" customWidth="1"/>
    <col min="2563" max="2564" width="18.42578125" style="4" customWidth="1"/>
    <col min="2565" max="2566" width="18" style="4" customWidth="1"/>
    <col min="2567" max="2567" width="16.5703125" style="4" customWidth="1"/>
    <col min="2568" max="2571" width="15.28515625" style="4" customWidth="1"/>
    <col min="2572" max="2575" width="15.140625" style="4" customWidth="1"/>
    <col min="2576" max="2578" width="0" style="4" hidden="1" customWidth="1"/>
    <col min="2579" max="2579" width="15.140625" style="4" customWidth="1"/>
    <col min="2580" max="2816" width="9.140625" style="4"/>
    <col min="2817" max="2817" width="9.28515625" style="4" customWidth="1"/>
    <col min="2818" max="2818" width="42.28515625" style="4" customWidth="1"/>
    <col min="2819" max="2820" width="18.42578125" style="4" customWidth="1"/>
    <col min="2821" max="2822" width="18" style="4" customWidth="1"/>
    <col min="2823" max="2823" width="16.5703125" style="4" customWidth="1"/>
    <col min="2824" max="2827" width="15.28515625" style="4" customWidth="1"/>
    <col min="2828" max="2831" width="15.140625" style="4" customWidth="1"/>
    <col min="2832" max="2834" width="0" style="4" hidden="1" customWidth="1"/>
    <col min="2835" max="2835" width="15.140625" style="4" customWidth="1"/>
    <col min="2836" max="3072" width="9.140625" style="4"/>
    <col min="3073" max="3073" width="9.28515625" style="4" customWidth="1"/>
    <col min="3074" max="3074" width="42.28515625" style="4" customWidth="1"/>
    <col min="3075" max="3076" width="18.42578125" style="4" customWidth="1"/>
    <col min="3077" max="3078" width="18" style="4" customWidth="1"/>
    <col min="3079" max="3079" width="16.5703125" style="4" customWidth="1"/>
    <col min="3080" max="3083" width="15.28515625" style="4" customWidth="1"/>
    <col min="3084" max="3087" width="15.140625" style="4" customWidth="1"/>
    <col min="3088" max="3090" width="0" style="4" hidden="1" customWidth="1"/>
    <col min="3091" max="3091" width="15.140625" style="4" customWidth="1"/>
    <col min="3092" max="3328" width="9.140625" style="4"/>
    <col min="3329" max="3329" width="9.28515625" style="4" customWidth="1"/>
    <col min="3330" max="3330" width="42.28515625" style="4" customWidth="1"/>
    <col min="3331" max="3332" width="18.42578125" style="4" customWidth="1"/>
    <col min="3333" max="3334" width="18" style="4" customWidth="1"/>
    <col min="3335" max="3335" width="16.5703125" style="4" customWidth="1"/>
    <col min="3336" max="3339" width="15.28515625" style="4" customWidth="1"/>
    <col min="3340" max="3343" width="15.140625" style="4" customWidth="1"/>
    <col min="3344" max="3346" width="0" style="4" hidden="1" customWidth="1"/>
    <col min="3347" max="3347" width="15.140625" style="4" customWidth="1"/>
    <col min="3348" max="3584" width="9.140625" style="4"/>
    <col min="3585" max="3585" width="9.28515625" style="4" customWidth="1"/>
    <col min="3586" max="3586" width="42.28515625" style="4" customWidth="1"/>
    <col min="3587" max="3588" width="18.42578125" style="4" customWidth="1"/>
    <col min="3589" max="3590" width="18" style="4" customWidth="1"/>
    <col min="3591" max="3591" width="16.5703125" style="4" customWidth="1"/>
    <col min="3592" max="3595" width="15.28515625" style="4" customWidth="1"/>
    <col min="3596" max="3599" width="15.140625" style="4" customWidth="1"/>
    <col min="3600" max="3602" width="0" style="4" hidden="1" customWidth="1"/>
    <col min="3603" max="3603" width="15.140625" style="4" customWidth="1"/>
    <col min="3604" max="3840" width="9.140625" style="4"/>
    <col min="3841" max="3841" width="9.28515625" style="4" customWidth="1"/>
    <col min="3842" max="3842" width="42.28515625" style="4" customWidth="1"/>
    <col min="3843" max="3844" width="18.42578125" style="4" customWidth="1"/>
    <col min="3845" max="3846" width="18" style="4" customWidth="1"/>
    <col min="3847" max="3847" width="16.5703125" style="4" customWidth="1"/>
    <col min="3848" max="3851" width="15.28515625" style="4" customWidth="1"/>
    <col min="3852" max="3855" width="15.140625" style="4" customWidth="1"/>
    <col min="3856" max="3858" width="0" style="4" hidden="1" customWidth="1"/>
    <col min="3859" max="3859" width="15.140625" style="4" customWidth="1"/>
    <col min="3860" max="4096" width="9.140625" style="4"/>
    <col min="4097" max="4097" width="9.28515625" style="4" customWidth="1"/>
    <col min="4098" max="4098" width="42.28515625" style="4" customWidth="1"/>
    <col min="4099" max="4100" width="18.42578125" style="4" customWidth="1"/>
    <col min="4101" max="4102" width="18" style="4" customWidth="1"/>
    <col min="4103" max="4103" width="16.5703125" style="4" customWidth="1"/>
    <col min="4104" max="4107" width="15.28515625" style="4" customWidth="1"/>
    <col min="4108" max="4111" width="15.140625" style="4" customWidth="1"/>
    <col min="4112" max="4114" width="0" style="4" hidden="1" customWidth="1"/>
    <col min="4115" max="4115" width="15.140625" style="4" customWidth="1"/>
    <col min="4116" max="4352" width="9.140625" style="4"/>
    <col min="4353" max="4353" width="9.28515625" style="4" customWidth="1"/>
    <col min="4354" max="4354" width="42.28515625" style="4" customWidth="1"/>
    <col min="4355" max="4356" width="18.42578125" style="4" customWidth="1"/>
    <col min="4357" max="4358" width="18" style="4" customWidth="1"/>
    <col min="4359" max="4359" width="16.5703125" style="4" customWidth="1"/>
    <col min="4360" max="4363" width="15.28515625" style="4" customWidth="1"/>
    <col min="4364" max="4367" width="15.140625" style="4" customWidth="1"/>
    <col min="4368" max="4370" width="0" style="4" hidden="1" customWidth="1"/>
    <col min="4371" max="4371" width="15.140625" style="4" customWidth="1"/>
    <col min="4372" max="4608" width="9.140625" style="4"/>
    <col min="4609" max="4609" width="9.28515625" style="4" customWidth="1"/>
    <col min="4610" max="4610" width="42.28515625" style="4" customWidth="1"/>
    <col min="4611" max="4612" width="18.42578125" style="4" customWidth="1"/>
    <col min="4613" max="4614" width="18" style="4" customWidth="1"/>
    <col min="4615" max="4615" width="16.5703125" style="4" customWidth="1"/>
    <col min="4616" max="4619" width="15.28515625" style="4" customWidth="1"/>
    <col min="4620" max="4623" width="15.140625" style="4" customWidth="1"/>
    <col min="4624" max="4626" width="0" style="4" hidden="1" customWidth="1"/>
    <col min="4627" max="4627" width="15.140625" style="4" customWidth="1"/>
    <col min="4628" max="4864" width="9.140625" style="4"/>
    <col min="4865" max="4865" width="9.28515625" style="4" customWidth="1"/>
    <col min="4866" max="4866" width="42.28515625" style="4" customWidth="1"/>
    <col min="4867" max="4868" width="18.42578125" style="4" customWidth="1"/>
    <col min="4869" max="4870" width="18" style="4" customWidth="1"/>
    <col min="4871" max="4871" width="16.5703125" style="4" customWidth="1"/>
    <col min="4872" max="4875" width="15.28515625" style="4" customWidth="1"/>
    <col min="4876" max="4879" width="15.140625" style="4" customWidth="1"/>
    <col min="4880" max="4882" width="0" style="4" hidden="1" customWidth="1"/>
    <col min="4883" max="4883" width="15.140625" style="4" customWidth="1"/>
    <col min="4884" max="5120" width="9.140625" style="4"/>
    <col min="5121" max="5121" width="9.28515625" style="4" customWidth="1"/>
    <col min="5122" max="5122" width="42.28515625" style="4" customWidth="1"/>
    <col min="5123" max="5124" width="18.42578125" style="4" customWidth="1"/>
    <col min="5125" max="5126" width="18" style="4" customWidth="1"/>
    <col min="5127" max="5127" width="16.5703125" style="4" customWidth="1"/>
    <col min="5128" max="5131" width="15.28515625" style="4" customWidth="1"/>
    <col min="5132" max="5135" width="15.140625" style="4" customWidth="1"/>
    <col min="5136" max="5138" width="0" style="4" hidden="1" customWidth="1"/>
    <col min="5139" max="5139" width="15.140625" style="4" customWidth="1"/>
    <col min="5140" max="5376" width="9.140625" style="4"/>
    <col min="5377" max="5377" width="9.28515625" style="4" customWidth="1"/>
    <col min="5378" max="5378" width="42.28515625" style="4" customWidth="1"/>
    <col min="5379" max="5380" width="18.42578125" style="4" customWidth="1"/>
    <col min="5381" max="5382" width="18" style="4" customWidth="1"/>
    <col min="5383" max="5383" width="16.5703125" style="4" customWidth="1"/>
    <col min="5384" max="5387" width="15.28515625" style="4" customWidth="1"/>
    <col min="5388" max="5391" width="15.140625" style="4" customWidth="1"/>
    <col min="5392" max="5394" width="0" style="4" hidden="1" customWidth="1"/>
    <col min="5395" max="5395" width="15.140625" style="4" customWidth="1"/>
    <col min="5396" max="5632" width="9.140625" style="4"/>
    <col min="5633" max="5633" width="9.28515625" style="4" customWidth="1"/>
    <col min="5634" max="5634" width="42.28515625" style="4" customWidth="1"/>
    <col min="5635" max="5636" width="18.42578125" style="4" customWidth="1"/>
    <col min="5637" max="5638" width="18" style="4" customWidth="1"/>
    <col min="5639" max="5639" width="16.5703125" style="4" customWidth="1"/>
    <col min="5640" max="5643" width="15.28515625" style="4" customWidth="1"/>
    <col min="5644" max="5647" width="15.140625" style="4" customWidth="1"/>
    <col min="5648" max="5650" width="0" style="4" hidden="1" customWidth="1"/>
    <col min="5651" max="5651" width="15.140625" style="4" customWidth="1"/>
    <col min="5652" max="5888" width="9.140625" style="4"/>
    <col min="5889" max="5889" width="9.28515625" style="4" customWidth="1"/>
    <col min="5890" max="5890" width="42.28515625" style="4" customWidth="1"/>
    <col min="5891" max="5892" width="18.42578125" style="4" customWidth="1"/>
    <col min="5893" max="5894" width="18" style="4" customWidth="1"/>
    <col min="5895" max="5895" width="16.5703125" style="4" customWidth="1"/>
    <col min="5896" max="5899" width="15.28515625" style="4" customWidth="1"/>
    <col min="5900" max="5903" width="15.140625" style="4" customWidth="1"/>
    <col min="5904" max="5906" width="0" style="4" hidden="1" customWidth="1"/>
    <col min="5907" max="5907" width="15.140625" style="4" customWidth="1"/>
    <col min="5908" max="6144" width="9.140625" style="4"/>
    <col min="6145" max="6145" width="9.28515625" style="4" customWidth="1"/>
    <col min="6146" max="6146" width="42.28515625" style="4" customWidth="1"/>
    <col min="6147" max="6148" width="18.42578125" style="4" customWidth="1"/>
    <col min="6149" max="6150" width="18" style="4" customWidth="1"/>
    <col min="6151" max="6151" width="16.5703125" style="4" customWidth="1"/>
    <col min="6152" max="6155" width="15.28515625" style="4" customWidth="1"/>
    <col min="6156" max="6159" width="15.140625" style="4" customWidth="1"/>
    <col min="6160" max="6162" width="0" style="4" hidden="1" customWidth="1"/>
    <col min="6163" max="6163" width="15.140625" style="4" customWidth="1"/>
    <col min="6164" max="6400" width="9.140625" style="4"/>
    <col min="6401" max="6401" width="9.28515625" style="4" customWidth="1"/>
    <col min="6402" max="6402" width="42.28515625" style="4" customWidth="1"/>
    <col min="6403" max="6404" width="18.42578125" style="4" customWidth="1"/>
    <col min="6405" max="6406" width="18" style="4" customWidth="1"/>
    <col min="6407" max="6407" width="16.5703125" style="4" customWidth="1"/>
    <col min="6408" max="6411" width="15.28515625" style="4" customWidth="1"/>
    <col min="6412" max="6415" width="15.140625" style="4" customWidth="1"/>
    <col min="6416" max="6418" width="0" style="4" hidden="1" customWidth="1"/>
    <col min="6419" max="6419" width="15.140625" style="4" customWidth="1"/>
    <col min="6420" max="6656" width="9.140625" style="4"/>
    <col min="6657" max="6657" width="9.28515625" style="4" customWidth="1"/>
    <col min="6658" max="6658" width="42.28515625" style="4" customWidth="1"/>
    <col min="6659" max="6660" width="18.42578125" style="4" customWidth="1"/>
    <col min="6661" max="6662" width="18" style="4" customWidth="1"/>
    <col min="6663" max="6663" width="16.5703125" style="4" customWidth="1"/>
    <col min="6664" max="6667" width="15.28515625" style="4" customWidth="1"/>
    <col min="6668" max="6671" width="15.140625" style="4" customWidth="1"/>
    <col min="6672" max="6674" width="0" style="4" hidden="1" customWidth="1"/>
    <col min="6675" max="6675" width="15.140625" style="4" customWidth="1"/>
    <col min="6676" max="6912" width="9.140625" style="4"/>
    <col min="6913" max="6913" width="9.28515625" style="4" customWidth="1"/>
    <col min="6914" max="6914" width="42.28515625" style="4" customWidth="1"/>
    <col min="6915" max="6916" width="18.42578125" style="4" customWidth="1"/>
    <col min="6917" max="6918" width="18" style="4" customWidth="1"/>
    <col min="6919" max="6919" width="16.5703125" style="4" customWidth="1"/>
    <col min="6920" max="6923" width="15.28515625" style="4" customWidth="1"/>
    <col min="6924" max="6927" width="15.140625" style="4" customWidth="1"/>
    <col min="6928" max="6930" width="0" style="4" hidden="1" customWidth="1"/>
    <col min="6931" max="6931" width="15.140625" style="4" customWidth="1"/>
    <col min="6932" max="7168" width="9.140625" style="4"/>
    <col min="7169" max="7169" width="9.28515625" style="4" customWidth="1"/>
    <col min="7170" max="7170" width="42.28515625" style="4" customWidth="1"/>
    <col min="7171" max="7172" width="18.42578125" style="4" customWidth="1"/>
    <col min="7173" max="7174" width="18" style="4" customWidth="1"/>
    <col min="7175" max="7175" width="16.5703125" style="4" customWidth="1"/>
    <col min="7176" max="7179" width="15.28515625" style="4" customWidth="1"/>
    <col min="7180" max="7183" width="15.140625" style="4" customWidth="1"/>
    <col min="7184" max="7186" width="0" style="4" hidden="1" customWidth="1"/>
    <col min="7187" max="7187" width="15.140625" style="4" customWidth="1"/>
    <col min="7188" max="7424" width="9.140625" style="4"/>
    <col min="7425" max="7425" width="9.28515625" style="4" customWidth="1"/>
    <col min="7426" max="7426" width="42.28515625" style="4" customWidth="1"/>
    <col min="7427" max="7428" width="18.42578125" style="4" customWidth="1"/>
    <col min="7429" max="7430" width="18" style="4" customWidth="1"/>
    <col min="7431" max="7431" width="16.5703125" style="4" customWidth="1"/>
    <col min="7432" max="7435" width="15.28515625" style="4" customWidth="1"/>
    <col min="7436" max="7439" width="15.140625" style="4" customWidth="1"/>
    <col min="7440" max="7442" width="0" style="4" hidden="1" customWidth="1"/>
    <col min="7443" max="7443" width="15.140625" style="4" customWidth="1"/>
    <col min="7444" max="7680" width="9.140625" style="4"/>
    <col min="7681" max="7681" width="9.28515625" style="4" customWidth="1"/>
    <col min="7682" max="7682" width="42.28515625" style="4" customWidth="1"/>
    <col min="7683" max="7684" width="18.42578125" style="4" customWidth="1"/>
    <col min="7685" max="7686" width="18" style="4" customWidth="1"/>
    <col min="7687" max="7687" width="16.5703125" style="4" customWidth="1"/>
    <col min="7688" max="7691" width="15.28515625" style="4" customWidth="1"/>
    <col min="7692" max="7695" width="15.140625" style="4" customWidth="1"/>
    <col min="7696" max="7698" width="0" style="4" hidden="1" customWidth="1"/>
    <col min="7699" max="7699" width="15.140625" style="4" customWidth="1"/>
    <col min="7700" max="7936" width="9.140625" style="4"/>
    <col min="7937" max="7937" width="9.28515625" style="4" customWidth="1"/>
    <col min="7938" max="7938" width="42.28515625" style="4" customWidth="1"/>
    <col min="7939" max="7940" width="18.42578125" style="4" customWidth="1"/>
    <col min="7941" max="7942" width="18" style="4" customWidth="1"/>
    <col min="7943" max="7943" width="16.5703125" style="4" customWidth="1"/>
    <col min="7944" max="7947" width="15.28515625" style="4" customWidth="1"/>
    <col min="7948" max="7951" width="15.140625" style="4" customWidth="1"/>
    <col min="7952" max="7954" width="0" style="4" hidden="1" customWidth="1"/>
    <col min="7955" max="7955" width="15.140625" style="4" customWidth="1"/>
    <col min="7956" max="8192" width="9.140625" style="4"/>
    <col min="8193" max="8193" width="9.28515625" style="4" customWidth="1"/>
    <col min="8194" max="8194" width="42.28515625" style="4" customWidth="1"/>
    <col min="8195" max="8196" width="18.42578125" style="4" customWidth="1"/>
    <col min="8197" max="8198" width="18" style="4" customWidth="1"/>
    <col min="8199" max="8199" width="16.5703125" style="4" customWidth="1"/>
    <col min="8200" max="8203" width="15.28515625" style="4" customWidth="1"/>
    <col min="8204" max="8207" width="15.140625" style="4" customWidth="1"/>
    <col min="8208" max="8210" width="0" style="4" hidden="1" customWidth="1"/>
    <col min="8211" max="8211" width="15.140625" style="4" customWidth="1"/>
    <col min="8212" max="8448" width="9.140625" style="4"/>
    <col min="8449" max="8449" width="9.28515625" style="4" customWidth="1"/>
    <col min="8450" max="8450" width="42.28515625" style="4" customWidth="1"/>
    <col min="8451" max="8452" width="18.42578125" style="4" customWidth="1"/>
    <col min="8453" max="8454" width="18" style="4" customWidth="1"/>
    <col min="8455" max="8455" width="16.5703125" style="4" customWidth="1"/>
    <col min="8456" max="8459" width="15.28515625" style="4" customWidth="1"/>
    <col min="8460" max="8463" width="15.140625" style="4" customWidth="1"/>
    <col min="8464" max="8466" width="0" style="4" hidden="1" customWidth="1"/>
    <col min="8467" max="8467" width="15.140625" style="4" customWidth="1"/>
    <col min="8468" max="8704" width="9.140625" style="4"/>
    <col min="8705" max="8705" width="9.28515625" style="4" customWidth="1"/>
    <col min="8706" max="8706" width="42.28515625" style="4" customWidth="1"/>
    <col min="8707" max="8708" width="18.42578125" style="4" customWidth="1"/>
    <col min="8709" max="8710" width="18" style="4" customWidth="1"/>
    <col min="8711" max="8711" width="16.5703125" style="4" customWidth="1"/>
    <col min="8712" max="8715" width="15.28515625" style="4" customWidth="1"/>
    <col min="8716" max="8719" width="15.140625" style="4" customWidth="1"/>
    <col min="8720" max="8722" width="0" style="4" hidden="1" customWidth="1"/>
    <col min="8723" max="8723" width="15.140625" style="4" customWidth="1"/>
    <col min="8724" max="8960" width="9.140625" style="4"/>
    <col min="8961" max="8961" width="9.28515625" style="4" customWidth="1"/>
    <col min="8962" max="8962" width="42.28515625" style="4" customWidth="1"/>
    <col min="8963" max="8964" width="18.42578125" style="4" customWidth="1"/>
    <col min="8965" max="8966" width="18" style="4" customWidth="1"/>
    <col min="8967" max="8967" width="16.5703125" style="4" customWidth="1"/>
    <col min="8968" max="8971" width="15.28515625" style="4" customWidth="1"/>
    <col min="8972" max="8975" width="15.140625" style="4" customWidth="1"/>
    <col min="8976" max="8978" width="0" style="4" hidden="1" customWidth="1"/>
    <col min="8979" max="8979" width="15.140625" style="4" customWidth="1"/>
    <col min="8980" max="9216" width="9.140625" style="4"/>
    <col min="9217" max="9217" width="9.28515625" style="4" customWidth="1"/>
    <col min="9218" max="9218" width="42.28515625" style="4" customWidth="1"/>
    <col min="9219" max="9220" width="18.42578125" style="4" customWidth="1"/>
    <col min="9221" max="9222" width="18" style="4" customWidth="1"/>
    <col min="9223" max="9223" width="16.5703125" style="4" customWidth="1"/>
    <col min="9224" max="9227" width="15.28515625" style="4" customWidth="1"/>
    <col min="9228" max="9231" width="15.140625" style="4" customWidth="1"/>
    <col min="9232" max="9234" width="0" style="4" hidden="1" customWidth="1"/>
    <col min="9235" max="9235" width="15.140625" style="4" customWidth="1"/>
    <col min="9236" max="9472" width="9.140625" style="4"/>
    <col min="9473" max="9473" width="9.28515625" style="4" customWidth="1"/>
    <col min="9474" max="9474" width="42.28515625" style="4" customWidth="1"/>
    <col min="9475" max="9476" width="18.42578125" style="4" customWidth="1"/>
    <col min="9477" max="9478" width="18" style="4" customWidth="1"/>
    <col min="9479" max="9479" width="16.5703125" style="4" customWidth="1"/>
    <col min="9480" max="9483" width="15.28515625" style="4" customWidth="1"/>
    <col min="9484" max="9487" width="15.140625" style="4" customWidth="1"/>
    <col min="9488" max="9490" width="0" style="4" hidden="1" customWidth="1"/>
    <col min="9491" max="9491" width="15.140625" style="4" customWidth="1"/>
    <col min="9492" max="9728" width="9.140625" style="4"/>
    <col min="9729" max="9729" width="9.28515625" style="4" customWidth="1"/>
    <col min="9730" max="9730" width="42.28515625" style="4" customWidth="1"/>
    <col min="9731" max="9732" width="18.42578125" style="4" customWidth="1"/>
    <col min="9733" max="9734" width="18" style="4" customWidth="1"/>
    <col min="9735" max="9735" width="16.5703125" style="4" customWidth="1"/>
    <col min="9736" max="9739" width="15.28515625" style="4" customWidth="1"/>
    <col min="9740" max="9743" width="15.140625" style="4" customWidth="1"/>
    <col min="9744" max="9746" width="0" style="4" hidden="1" customWidth="1"/>
    <col min="9747" max="9747" width="15.140625" style="4" customWidth="1"/>
    <col min="9748" max="9984" width="9.140625" style="4"/>
    <col min="9985" max="9985" width="9.28515625" style="4" customWidth="1"/>
    <col min="9986" max="9986" width="42.28515625" style="4" customWidth="1"/>
    <col min="9987" max="9988" width="18.42578125" style="4" customWidth="1"/>
    <col min="9989" max="9990" width="18" style="4" customWidth="1"/>
    <col min="9991" max="9991" width="16.5703125" style="4" customWidth="1"/>
    <col min="9992" max="9995" width="15.28515625" style="4" customWidth="1"/>
    <col min="9996" max="9999" width="15.140625" style="4" customWidth="1"/>
    <col min="10000" max="10002" width="0" style="4" hidden="1" customWidth="1"/>
    <col min="10003" max="10003" width="15.140625" style="4" customWidth="1"/>
    <col min="10004" max="10240" width="9.140625" style="4"/>
    <col min="10241" max="10241" width="9.28515625" style="4" customWidth="1"/>
    <col min="10242" max="10242" width="42.28515625" style="4" customWidth="1"/>
    <col min="10243" max="10244" width="18.42578125" style="4" customWidth="1"/>
    <col min="10245" max="10246" width="18" style="4" customWidth="1"/>
    <col min="10247" max="10247" width="16.5703125" style="4" customWidth="1"/>
    <col min="10248" max="10251" width="15.28515625" style="4" customWidth="1"/>
    <col min="10252" max="10255" width="15.140625" style="4" customWidth="1"/>
    <col min="10256" max="10258" width="0" style="4" hidden="1" customWidth="1"/>
    <col min="10259" max="10259" width="15.140625" style="4" customWidth="1"/>
    <col min="10260" max="10496" width="9.140625" style="4"/>
    <col min="10497" max="10497" width="9.28515625" style="4" customWidth="1"/>
    <col min="10498" max="10498" width="42.28515625" style="4" customWidth="1"/>
    <col min="10499" max="10500" width="18.42578125" style="4" customWidth="1"/>
    <col min="10501" max="10502" width="18" style="4" customWidth="1"/>
    <col min="10503" max="10503" width="16.5703125" style="4" customWidth="1"/>
    <col min="10504" max="10507" width="15.28515625" style="4" customWidth="1"/>
    <col min="10508" max="10511" width="15.140625" style="4" customWidth="1"/>
    <col min="10512" max="10514" width="0" style="4" hidden="1" customWidth="1"/>
    <col min="10515" max="10515" width="15.140625" style="4" customWidth="1"/>
    <col min="10516" max="10752" width="9.140625" style="4"/>
    <col min="10753" max="10753" width="9.28515625" style="4" customWidth="1"/>
    <col min="10754" max="10754" width="42.28515625" style="4" customWidth="1"/>
    <col min="10755" max="10756" width="18.42578125" style="4" customWidth="1"/>
    <col min="10757" max="10758" width="18" style="4" customWidth="1"/>
    <col min="10759" max="10759" width="16.5703125" style="4" customWidth="1"/>
    <col min="10760" max="10763" width="15.28515625" style="4" customWidth="1"/>
    <col min="10764" max="10767" width="15.140625" style="4" customWidth="1"/>
    <col min="10768" max="10770" width="0" style="4" hidden="1" customWidth="1"/>
    <col min="10771" max="10771" width="15.140625" style="4" customWidth="1"/>
    <col min="10772" max="11008" width="9.140625" style="4"/>
    <col min="11009" max="11009" width="9.28515625" style="4" customWidth="1"/>
    <col min="11010" max="11010" width="42.28515625" style="4" customWidth="1"/>
    <col min="11011" max="11012" width="18.42578125" style="4" customWidth="1"/>
    <col min="11013" max="11014" width="18" style="4" customWidth="1"/>
    <col min="11015" max="11015" width="16.5703125" style="4" customWidth="1"/>
    <col min="11016" max="11019" width="15.28515625" style="4" customWidth="1"/>
    <col min="11020" max="11023" width="15.140625" style="4" customWidth="1"/>
    <col min="11024" max="11026" width="0" style="4" hidden="1" customWidth="1"/>
    <col min="11027" max="11027" width="15.140625" style="4" customWidth="1"/>
    <col min="11028" max="11264" width="9.140625" style="4"/>
    <col min="11265" max="11265" width="9.28515625" style="4" customWidth="1"/>
    <col min="11266" max="11266" width="42.28515625" style="4" customWidth="1"/>
    <col min="11267" max="11268" width="18.42578125" style="4" customWidth="1"/>
    <col min="11269" max="11270" width="18" style="4" customWidth="1"/>
    <col min="11271" max="11271" width="16.5703125" style="4" customWidth="1"/>
    <col min="11272" max="11275" width="15.28515625" style="4" customWidth="1"/>
    <col min="11276" max="11279" width="15.140625" style="4" customWidth="1"/>
    <col min="11280" max="11282" width="0" style="4" hidden="1" customWidth="1"/>
    <col min="11283" max="11283" width="15.140625" style="4" customWidth="1"/>
    <col min="11284" max="11520" width="9.140625" style="4"/>
    <col min="11521" max="11521" width="9.28515625" style="4" customWidth="1"/>
    <col min="11522" max="11522" width="42.28515625" style="4" customWidth="1"/>
    <col min="11523" max="11524" width="18.42578125" style="4" customWidth="1"/>
    <col min="11525" max="11526" width="18" style="4" customWidth="1"/>
    <col min="11527" max="11527" width="16.5703125" style="4" customWidth="1"/>
    <col min="11528" max="11531" width="15.28515625" style="4" customWidth="1"/>
    <col min="11532" max="11535" width="15.140625" style="4" customWidth="1"/>
    <col min="11536" max="11538" width="0" style="4" hidden="1" customWidth="1"/>
    <col min="11539" max="11539" width="15.140625" style="4" customWidth="1"/>
    <col min="11540" max="11776" width="9.140625" style="4"/>
    <col min="11777" max="11777" width="9.28515625" style="4" customWidth="1"/>
    <col min="11778" max="11778" width="42.28515625" style="4" customWidth="1"/>
    <col min="11779" max="11780" width="18.42578125" style="4" customWidth="1"/>
    <col min="11781" max="11782" width="18" style="4" customWidth="1"/>
    <col min="11783" max="11783" width="16.5703125" style="4" customWidth="1"/>
    <col min="11784" max="11787" width="15.28515625" style="4" customWidth="1"/>
    <col min="11788" max="11791" width="15.140625" style="4" customWidth="1"/>
    <col min="11792" max="11794" width="0" style="4" hidden="1" customWidth="1"/>
    <col min="11795" max="11795" width="15.140625" style="4" customWidth="1"/>
    <col min="11796" max="12032" width="9.140625" style="4"/>
    <col min="12033" max="12033" width="9.28515625" style="4" customWidth="1"/>
    <col min="12034" max="12034" width="42.28515625" style="4" customWidth="1"/>
    <col min="12035" max="12036" width="18.42578125" style="4" customWidth="1"/>
    <col min="12037" max="12038" width="18" style="4" customWidth="1"/>
    <col min="12039" max="12039" width="16.5703125" style="4" customWidth="1"/>
    <col min="12040" max="12043" width="15.28515625" style="4" customWidth="1"/>
    <col min="12044" max="12047" width="15.140625" style="4" customWidth="1"/>
    <col min="12048" max="12050" width="0" style="4" hidden="1" customWidth="1"/>
    <col min="12051" max="12051" width="15.140625" style="4" customWidth="1"/>
    <col min="12052" max="12288" width="9.140625" style="4"/>
    <col min="12289" max="12289" width="9.28515625" style="4" customWidth="1"/>
    <col min="12290" max="12290" width="42.28515625" style="4" customWidth="1"/>
    <col min="12291" max="12292" width="18.42578125" style="4" customWidth="1"/>
    <col min="12293" max="12294" width="18" style="4" customWidth="1"/>
    <col min="12295" max="12295" width="16.5703125" style="4" customWidth="1"/>
    <col min="12296" max="12299" width="15.28515625" style="4" customWidth="1"/>
    <col min="12300" max="12303" width="15.140625" style="4" customWidth="1"/>
    <col min="12304" max="12306" width="0" style="4" hidden="1" customWidth="1"/>
    <col min="12307" max="12307" width="15.140625" style="4" customWidth="1"/>
    <col min="12308" max="12544" width="9.140625" style="4"/>
    <col min="12545" max="12545" width="9.28515625" style="4" customWidth="1"/>
    <col min="12546" max="12546" width="42.28515625" style="4" customWidth="1"/>
    <col min="12547" max="12548" width="18.42578125" style="4" customWidth="1"/>
    <col min="12549" max="12550" width="18" style="4" customWidth="1"/>
    <col min="12551" max="12551" width="16.5703125" style="4" customWidth="1"/>
    <col min="12552" max="12555" width="15.28515625" style="4" customWidth="1"/>
    <col min="12556" max="12559" width="15.140625" style="4" customWidth="1"/>
    <col min="12560" max="12562" width="0" style="4" hidden="1" customWidth="1"/>
    <col min="12563" max="12563" width="15.140625" style="4" customWidth="1"/>
    <col min="12564" max="12800" width="9.140625" style="4"/>
    <col min="12801" max="12801" width="9.28515625" style="4" customWidth="1"/>
    <col min="12802" max="12802" width="42.28515625" style="4" customWidth="1"/>
    <col min="12803" max="12804" width="18.42578125" style="4" customWidth="1"/>
    <col min="12805" max="12806" width="18" style="4" customWidth="1"/>
    <col min="12807" max="12807" width="16.5703125" style="4" customWidth="1"/>
    <col min="12808" max="12811" width="15.28515625" style="4" customWidth="1"/>
    <col min="12812" max="12815" width="15.140625" style="4" customWidth="1"/>
    <col min="12816" max="12818" width="0" style="4" hidden="1" customWidth="1"/>
    <col min="12819" max="12819" width="15.140625" style="4" customWidth="1"/>
    <col min="12820" max="13056" width="9.140625" style="4"/>
    <col min="13057" max="13057" width="9.28515625" style="4" customWidth="1"/>
    <col min="13058" max="13058" width="42.28515625" style="4" customWidth="1"/>
    <col min="13059" max="13060" width="18.42578125" style="4" customWidth="1"/>
    <col min="13061" max="13062" width="18" style="4" customWidth="1"/>
    <col min="13063" max="13063" width="16.5703125" style="4" customWidth="1"/>
    <col min="13064" max="13067" width="15.28515625" style="4" customWidth="1"/>
    <col min="13068" max="13071" width="15.140625" style="4" customWidth="1"/>
    <col min="13072" max="13074" width="0" style="4" hidden="1" customWidth="1"/>
    <col min="13075" max="13075" width="15.140625" style="4" customWidth="1"/>
    <col min="13076" max="13312" width="9.140625" style="4"/>
    <col min="13313" max="13313" width="9.28515625" style="4" customWidth="1"/>
    <col min="13314" max="13314" width="42.28515625" style="4" customWidth="1"/>
    <col min="13315" max="13316" width="18.42578125" style="4" customWidth="1"/>
    <col min="13317" max="13318" width="18" style="4" customWidth="1"/>
    <col min="13319" max="13319" width="16.5703125" style="4" customWidth="1"/>
    <col min="13320" max="13323" width="15.28515625" style="4" customWidth="1"/>
    <col min="13324" max="13327" width="15.140625" style="4" customWidth="1"/>
    <col min="13328" max="13330" width="0" style="4" hidden="1" customWidth="1"/>
    <col min="13331" max="13331" width="15.140625" style="4" customWidth="1"/>
    <col min="13332" max="13568" width="9.140625" style="4"/>
    <col min="13569" max="13569" width="9.28515625" style="4" customWidth="1"/>
    <col min="13570" max="13570" width="42.28515625" style="4" customWidth="1"/>
    <col min="13571" max="13572" width="18.42578125" style="4" customWidth="1"/>
    <col min="13573" max="13574" width="18" style="4" customWidth="1"/>
    <col min="13575" max="13575" width="16.5703125" style="4" customWidth="1"/>
    <col min="13576" max="13579" width="15.28515625" style="4" customWidth="1"/>
    <col min="13580" max="13583" width="15.140625" style="4" customWidth="1"/>
    <col min="13584" max="13586" width="0" style="4" hidden="1" customWidth="1"/>
    <col min="13587" max="13587" width="15.140625" style="4" customWidth="1"/>
    <col min="13588" max="13824" width="9.140625" style="4"/>
    <col min="13825" max="13825" width="9.28515625" style="4" customWidth="1"/>
    <col min="13826" max="13826" width="42.28515625" style="4" customWidth="1"/>
    <col min="13827" max="13828" width="18.42578125" style="4" customWidth="1"/>
    <col min="13829" max="13830" width="18" style="4" customWidth="1"/>
    <col min="13831" max="13831" width="16.5703125" style="4" customWidth="1"/>
    <col min="13832" max="13835" width="15.28515625" style="4" customWidth="1"/>
    <col min="13836" max="13839" width="15.140625" style="4" customWidth="1"/>
    <col min="13840" max="13842" width="0" style="4" hidden="1" customWidth="1"/>
    <col min="13843" max="13843" width="15.140625" style="4" customWidth="1"/>
    <col min="13844" max="14080" width="9.140625" style="4"/>
    <col min="14081" max="14081" width="9.28515625" style="4" customWidth="1"/>
    <col min="14082" max="14082" width="42.28515625" style="4" customWidth="1"/>
    <col min="14083" max="14084" width="18.42578125" style="4" customWidth="1"/>
    <col min="14085" max="14086" width="18" style="4" customWidth="1"/>
    <col min="14087" max="14087" width="16.5703125" style="4" customWidth="1"/>
    <col min="14088" max="14091" width="15.28515625" style="4" customWidth="1"/>
    <col min="14092" max="14095" width="15.140625" style="4" customWidth="1"/>
    <col min="14096" max="14098" width="0" style="4" hidden="1" customWidth="1"/>
    <col min="14099" max="14099" width="15.140625" style="4" customWidth="1"/>
    <col min="14100" max="14336" width="9.140625" style="4"/>
    <col min="14337" max="14337" width="9.28515625" style="4" customWidth="1"/>
    <col min="14338" max="14338" width="42.28515625" style="4" customWidth="1"/>
    <col min="14339" max="14340" width="18.42578125" style="4" customWidth="1"/>
    <col min="14341" max="14342" width="18" style="4" customWidth="1"/>
    <col min="14343" max="14343" width="16.5703125" style="4" customWidth="1"/>
    <col min="14344" max="14347" width="15.28515625" style="4" customWidth="1"/>
    <col min="14348" max="14351" width="15.140625" style="4" customWidth="1"/>
    <col min="14352" max="14354" width="0" style="4" hidden="1" customWidth="1"/>
    <col min="14355" max="14355" width="15.140625" style="4" customWidth="1"/>
    <col min="14356" max="14592" width="9.140625" style="4"/>
    <col min="14593" max="14593" width="9.28515625" style="4" customWidth="1"/>
    <col min="14594" max="14594" width="42.28515625" style="4" customWidth="1"/>
    <col min="14595" max="14596" width="18.42578125" style="4" customWidth="1"/>
    <col min="14597" max="14598" width="18" style="4" customWidth="1"/>
    <col min="14599" max="14599" width="16.5703125" style="4" customWidth="1"/>
    <col min="14600" max="14603" width="15.28515625" style="4" customWidth="1"/>
    <col min="14604" max="14607" width="15.140625" style="4" customWidth="1"/>
    <col min="14608" max="14610" width="0" style="4" hidden="1" customWidth="1"/>
    <col min="14611" max="14611" width="15.140625" style="4" customWidth="1"/>
    <col min="14612" max="14848" width="9.140625" style="4"/>
    <col min="14849" max="14849" width="9.28515625" style="4" customWidth="1"/>
    <col min="14850" max="14850" width="42.28515625" style="4" customWidth="1"/>
    <col min="14851" max="14852" width="18.42578125" style="4" customWidth="1"/>
    <col min="14853" max="14854" width="18" style="4" customWidth="1"/>
    <col min="14855" max="14855" width="16.5703125" style="4" customWidth="1"/>
    <col min="14856" max="14859" width="15.28515625" style="4" customWidth="1"/>
    <col min="14860" max="14863" width="15.140625" style="4" customWidth="1"/>
    <col min="14864" max="14866" width="0" style="4" hidden="1" customWidth="1"/>
    <col min="14867" max="14867" width="15.140625" style="4" customWidth="1"/>
    <col min="14868" max="15104" width="9.140625" style="4"/>
    <col min="15105" max="15105" width="9.28515625" style="4" customWidth="1"/>
    <col min="15106" max="15106" width="42.28515625" style="4" customWidth="1"/>
    <col min="15107" max="15108" width="18.42578125" style="4" customWidth="1"/>
    <col min="15109" max="15110" width="18" style="4" customWidth="1"/>
    <col min="15111" max="15111" width="16.5703125" style="4" customWidth="1"/>
    <col min="15112" max="15115" width="15.28515625" style="4" customWidth="1"/>
    <col min="15116" max="15119" width="15.140625" style="4" customWidth="1"/>
    <col min="15120" max="15122" width="0" style="4" hidden="1" customWidth="1"/>
    <col min="15123" max="15123" width="15.140625" style="4" customWidth="1"/>
    <col min="15124" max="15360" width="9.140625" style="4"/>
    <col min="15361" max="15361" width="9.28515625" style="4" customWidth="1"/>
    <col min="15362" max="15362" width="42.28515625" style="4" customWidth="1"/>
    <col min="15363" max="15364" width="18.42578125" style="4" customWidth="1"/>
    <col min="15365" max="15366" width="18" style="4" customWidth="1"/>
    <col min="15367" max="15367" width="16.5703125" style="4" customWidth="1"/>
    <col min="15368" max="15371" width="15.28515625" style="4" customWidth="1"/>
    <col min="15372" max="15375" width="15.140625" style="4" customWidth="1"/>
    <col min="15376" max="15378" width="0" style="4" hidden="1" customWidth="1"/>
    <col min="15379" max="15379" width="15.140625" style="4" customWidth="1"/>
    <col min="15380" max="15616" width="9.140625" style="4"/>
    <col min="15617" max="15617" width="9.28515625" style="4" customWidth="1"/>
    <col min="15618" max="15618" width="42.28515625" style="4" customWidth="1"/>
    <col min="15619" max="15620" width="18.42578125" style="4" customWidth="1"/>
    <col min="15621" max="15622" width="18" style="4" customWidth="1"/>
    <col min="15623" max="15623" width="16.5703125" style="4" customWidth="1"/>
    <col min="15624" max="15627" width="15.28515625" style="4" customWidth="1"/>
    <col min="15628" max="15631" width="15.140625" style="4" customWidth="1"/>
    <col min="15632" max="15634" width="0" style="4" hidden="1" customWidth="1"/>
    <col min="15635" max="15635" width="15.140625" style="4" customWidth="1"/>
    <col min="15636" max="15872" width="9.140625" style="4"/>
    <col min="15873" max="15873" width="9.28515625" style="4" customWidth="1"/>
    <col min="15874" max="15874" width="42.28515625" style="4" customWidth="1"/>
    <col min="15875" max="15876" width="18.42578125" style="4" customWidth="1"/>
    <col min="15877" max="15878" width="18" style="4" customWidth="1"/>
    <col min="15879" max="15879" width="16.5703125" style="4" customWidth="1"/>
    <col min="15880" max="15883" width="15.28515625" style="4" customWidth="1"/>
    <col min="15884" max="15887" width="15.140625" style="4" customWidth="1"/>
    <col min="15888" max="15890" width="0" style="4" hidden="1" customWidth="1"/>
    <col min="15891" max="15891" width="15.140625" style="4" customWidth="1"/>
    <col min="15892" max="16128" width="9.140625" style="4"/>
    <col min="16129" max="16129" width="9.28515625" style="4" customWidth="1"/>
    <col min="16130" max="16130" width="42.28515625" style="4" customWidth="1"/>
    <col min="16131" max="16132" width="18.42578125" style="4" customWidth="1"/>
    <col min="16133" max="16134" width="18" style="4" customWidth="1"/>
    <col min="16135" max="16135" width="16.5703125" style="4" customWidth="1"/>
    <col min="16136" max="16139" width="15.28515625" style="4" customWidth="1"/>
    <col min="16140" max="16143" width="15.140625" style="4" customWidth="1"/>
    <col min="16144" max="16146" width="0" style="4" hidden="1" customWidth="1"/>
    <col min="16147" max="16147" width="15.140625" style="4" customWidth="1"/>
    <col min="16148" max="16384" width="9.140625" style="4"/>
  </cols>
  <sheetData>
    <row r="1" spans="1:8" x14ac:dyDescent="0.25">
      <c r="A1" s="293" t="s">
        <v>0</v>
      </c>
      <c r="B1" s="293"/>
      <c r="C1" s="96"/>
      <c r="D1" s="228"/>
      <c r="E1" s="3"/>
      <c r="F1" s="242"/>
      <c r="G1" s="37"/>
      <c r="H1" s="37"/>
    </row>
    <row r="2" spans="1:8" x14ac:dyDescent="0.25">
      <c r="A2" s="293" t="s">
        <v>1</v>
      </c>
      <c r="B2" s="293"/>
      <c r="C2" s="96"/>
      <c r="D2" s="228"/>
      <c r="E2" s="3"/>
      <c r="F2" s="242"/>
      <c r="G2" s="37"/>
      <c r="H2" s="37"/>
    </row>
    <row r="3" spans="1:8" x14ac:dyDescent="0.25">
      <c r="A3" s="293" t="s">
        <v>2</v>
      </c>
      <c r="B3" s="293"/>
      <c r="C3" s="96"/>
      <c r="D3" s="228"/>
      <c r="E3" s="3"/>
      <c r="F3" s="242"/>
      <c r="G3" s="37"/>
      <c r="H3" s="37"/>
    </row>
    <row r="4" spans="1:8" x14ac:dyDescent="0.25">
      <c r="A4" s="293" t="s">
        <v>3</v>
      </c>
      <c r="B4" s="293"/>
      <c r="C4" s="96"/>
      <c r="D4" s="228"/>
      <c r="E4" s="3"/>
      <c r="F4" s="242"/>
      <c r="G4" s="37"/>
      <c r="H4" s="37"/>
    </row>
    <row r="5" spans="1:8" x14ac:dyDescent="0.25">
      <c r="A5" s="293" t="s">
        <v>4</v>
      </c>
      <c r="B5" s="293"/>
      <c r="C5" s="96"/>
      <c r="D5" s="228"/>
      <c r="E5" s="3"/>
      <c r="F5" s="242"/>
      <c r="G5" s="37"/>
      <c r="H5" s="37"/>
    </row>
    <row r="6" spans="1:8" ht="18" customHeight="1" x14ac:dyDescent="0.25">
      <c r="A6" s="292" t="s">
        <v>397</v>
      </c>
      <c r="B6" s="292"/>
      <c r="C6" s="97"/>
      <c r="D6" s="228"/>
      <c r="E6" s="4"/>
      <c r="F6" s="89"/>
      <c r="G6" s="37"/>
      <c r="H6" s="37"/>
    </row>
    <row r="7" spans="1:8" x14ac:dyDescent="0.25">
      <c r="A7" s="1" t="s">
        <v>399</v>
      </c>
      <c r="B7" s="2"/>
      <c r="C7" s="97"/>
      <c r="D7" s="228"/>
      <c r="E7" s="4"/>
      <c r="F7" s="89"/>
      <c r="G7" s="37"/>
      <c r="H7" s="37"/>
    </row>
    <row r="8" spans="1:8" x14ac:dyDescent="0.25">
      <c r="A8" s="1" t="s">
        <v>458</v>
      </c>
      <c r="B8" s="2"/>
      <c r="C8" s="97"/>
      <c r="D8" s="228"/>
      <c r="E8" s="4"/>
      <c r="F8" s="89"/>
      <c r="G8" s="37"/>
      <c r="H8" s="37"/>
    </row>
    <row r="9" spans="1:8" ht="42" customHeight="1" x14ac:dyDescent="0.2">
      <c r="A9" s="297" t="s">
        <v>190</v>
      </c>
      <c r="B9" s="297"/>
      <c r="C9" s="297"/>
      <c r="D9" s="297"/>
      <c r="E9" s="297"/>
      <c r="F9" s="297"/>
      <c r="G9" s="297"/>
      <c r="H9" s="297"/>
    </row>
    <row r="10" spans="1:8" s="37" customFormat="1" ht="51" x14ac:dyDescent="0.25">
      <c r="A10" s="98" t="s">
        <v>98</v>
      </c>
      <c r="B10" s="99" t="s">
        <v>40</v>
      </c>
      <c r="C10" s="8" t="s">
        <v>36</v>
      </c>
      <c r="D10" s="40" t="s">
        <v>404</v>
      </c>
      <c r="E10" s="8" t="s">
        <v>37</v>
      </c>
      <c r="F10" s="8" t="s">
        <v>401</v>
      </c>
      <c r="G10" s="42" t="s">
        <v>7</v>
      </c>
      <c r="H10" s="42" t="s">
        <v>7</v>
      </c>
    </row>
    <row r="11" spans="1:8" s="102" customFormat="1" ht="12.75" x14ac:dyDescent="0.2">
      <c r="A11" s="298">
        <v>1</v>
      </c>
      <c r="B11" s="299"/>
      <c r="C11" s="101">
        <v>2</v>
      </c>
      <c r="D11" s="231">
        <v>3</v>
      </c>
      <c r="E11" s="100">
        <v>4</v>
      </c>
      <c r="F11" s="101">
        <v>5</v>
      </c>
      <c r="G11" s="217" t="s">
        <v>8</v>
      </c>
      <c r="H11" s="44" t="s">
        <v>9</v>
      </c>
    </row>
    <row r="12" spans="1:8" ht="12.75" x14ac:dyDescent="0.2">
      <c r="A12" s="47">
        <v>3</v>
      </c>
      <c r="B12" s="103" t="s">
        <v>99</v>
      </c>
      <c r="C12" s="104">
        <v>2868410.9</v>
      </c>
      <c r="D12" s="232">
        <v>3252820.7</v>
      </c>
      <c r="E12" s="241">
        <f>SUM(E13+E23+E55+E59+E64+E67)</f>
        <v>3259450.8200000003</v>
      </c>
      <c r="F12" s="241">
        <f>SUM(F13+F23+F55+F59+F64+F67)</f>
        <v>1681067.57</v>
      </c>
      <c r="G12" s="250">
        <f>F12/C12*100</f>
        <v>58.606232809950633</v>
      </c>
      <c r="H12" s="51">
        <f>F12/E12*100</f>
        <v>51.575178238154848</v>
      </c>
    </row>
    <row r="13" spans="1:8" ht="12.75" x14ac:dyDescent="0.2">
      <c r="A13" s="52">
        <v>31</v>
      </c>
      <c r="B13" s="105" t="s">
        <v>100</v>
      </c>
      <c r="C13" s="106">
        <v>2347698.54</v>
      </c>
      <c r="D13" s="233" t="s">
        <v>417</v>
      </c>
      <c r="E13" s="233" t="s">
        <v>417</v>
      </c>
      <c r="F13" s="240">
        <f>SUM(F14+F18+F20)</f>
        <v>1357379.9300000002</v>
      </c>
      <c r="G13" s="251">
        <f>F13/C13*100</f>
        <v>57.817471318102029</v>
      </c>
      <c r="H13" s="56">
        <f>F13/E13*100</f>
        <v>53.051117719821903</v>
      </c>
    </row>
    <row r="14" spans="1:8" ht="12.75" x14ac:dyDescent="0.2">
      <c r="A14" s="52">
        <v>311</v>
      </c>
      <c r="B14" s="105" t="s">
        <v>101</v>
      </c>
      <c r="C14" s="106">
        <v>1937639.96</v>
      </c>
      <c r="D14" s="233" t="s">
        <v>418</v>
      </c>
      <c r="E14" s="233" t="s">
        <v>418</v>
      </c>
      <c r="F14" s="240">
        <v>1103826.31</v>
      </c>
      <c r="G14" s="251">
        <f>F14/C14*100</f>
        <v>56.967565326222946</v>
      </c>
      <c r="H14" s="56"/>
    </row>
    <row r="15" spans="1:8" ht="12.75" x14ac:dyDescent="0.2">
      <c r="A15" s="58">
        <v>3111</v>
      </c>
      <c r="B15" s="59" t="s">
        <v>102</v>
      </c>
      <c r="C15" s="107">
        <v>1901268.18</v>
      </c>
      <c r="D15" s="234" t="s">
        <v>418</v>
      </c>
      <c r="E15" s="234" t="s">
        <v>418</v>
      </c>
      <c r="F15" s="243">
        <v>1103826.31</v>
      </c>
      <c r="G15" s="251">
        <f t="shared" ref="G15:G70" si="0">F15/C15*100</f>
        <v>58.05737042314567</v>
      </c>
      <c r="H15" s="56"/>
    </row>
    <row r="16" spans="1:8" ht="12.75" x14ac:dyDescent="0.2">
      <c r="A16" s="58">
        <v>3113</v>
      </c>
      <c r="B16" s="59" t="s">
        <v>103</v>
      </c>
      <c r="C16" s="107">
        <v>23610.68</v>
      </c>
      <c r="D16" s="234" t="s">
        <v>412</v>
      </c>
      <c r="E16" s="234" t="s">
        <v>412</v>
      </c>
      <c r="F16" s="243">
        <v>0</v>
      </c>
      <c r="G16" s="251">
        <f t="shared" si="0"/>
        <v>0</v>
      </c>
      <c r="H16" s="56"/>
    </row>
    <row r="17" spans="1:8" ht="12.75" x14ac:dyDescent="0.2">
      <c r="A17" s="58">
        <v>3114</v>
      </c>
      <c r="B17" s="59" t="s">
        <v>104</v>
      </c>
      <c r="C17" s="107">
        <v>12761.1</v>
      </c>
      <c r="D17" s="234" t="s">
        <v>412</v>
      </c>
      <c r="E17" s="234" t="s">
        <v>412</v>
      </c>
      <c r="F17" s="243">
        <v>0</v>
      </c>
      <c r="G17" s="251">
        <f t="shared" si="0"/>
        <v>0</v>
      </c>
      <c r="H17" s="56"/>
    </row>
    <row r="18" spans="1:8" ht="12.75" x14ac:dyDescent="0.2">
      <c r="A18" s="52">
        <v>312</v>
      </c>
      <c r="B18" s="105" t="s">
        <v>105</v>
      </c>
      <c r="C18" s="106">
        <v>89398.34</v>
      </c>
      <c r="D18" s="233" t="s">
        <v>419</v>
      </c>
      <c r="E18" s="233" t="s">
        <v>419</v>
      </c>
      <c r="F18" s="240">
        <v>73002.09</v>
      </c>
      <c r="G18" s="251">
        <f t="shared" si="0"/>
        <v>81.659335061478771</v>
      </c>
      <c r="H18" s="56"/>
    </row>
    <row r="19" spans="1:8" ht="12.75" x14ac:dyDescent="0.2">
      <c r="A19" s="58" t="s">
        <v>106</v>
      </c>
      <c r="B19" s="108" t="s">
        <v>105</v>
      </c>
      <c r="C19" s="107">
        <v>89398.34</v>
      </c>
      <c r="D19" s="234" t="s">
        <v>419</v>
      </c>
      <c r="E19" s="234" t="s">
        <v>419</v>
      </c>
      <c r="F19" s="243">
        <v>73002.09</v>
      </c>
      <c r="G19" s="251">
        <f t="shared" si="0"/>
        <v>81.659335061478771</v>
      </c>
      <c r="H19" s="56"/>
    </row>
    <row r="20" spans="1:8" ht="12.75" x14ac:dyDescent="0.2">
      <c r="A20" s="52">
        <v>313</v>
      </c>
      <c r="B20" s="105" t="s">
        <v>107</v>
      </c>
      <c r="C20" s="106">
        <v>320660.24</v>
      </c>
      <c r="D20" s="233" t="s">
        <v>420</v>
      </c>
      <c r="E20" s="233" t="s">
        <v>420</v>
      </c>
      <c r="F20" s="240">
        <v>180551.53</v>
      </c>
      <c r="G20" s="251">
        <f t="shared" si="0"/>
        <v>56.306179400352228</v>
      </c>
      <c r="H20" s="56"/>
    </row>
    <row r="21" spans="1:8" ht="12.75" x14ac:dyDescent="0.2">
      <c r="A21" s="58">
        <v>3132</v>
      </c>
      <c r="B21" s="108" t="s">
        <v>108</v>
      </c>
      <c r="C21" s="107">
        <v>320660.24</v>
      </c>
      <c r="D21" s="234" t="s">
        <v>420</v>
      </c>
      <c r="E21" s="234" t="s">
        <v>420</v>
      </c>
      <c r="F21" s="243">
        <v>180551.53</v>
      </c>
      <c r="G21" s="251">
        <f t="shared" si="0"/>
        <v>56.306179400352228</v>
      </c>
      <c r="H21" s="56"/>
    </row>
    <row r="22" spans="1:8" ht="25.5" x14ac:dyDescent="0.2">
      <c r="A22" s="58">
        <v>3133</v>
      </c>
      <c r="B22" s="108" t="s">
        <v>109</v>
      </c>
      <c r="C22" s="107">
        <v>0</v>
      </c>
      <c r="D22" s="234" t="s">
        <v>412</v>
      </c>
      <c r="E22" s="234" t="s">
        <v>412</v>
      </c>
      <c r="F22" s="243">
        <v>0</v>
      </c>
      <c r="G22" s="251" t="e">
        <f t="shared" si="0"/>
        <v>#DIV/0!</v>
      </c>
      <c r="H22" s="56">
        <v>0</v>
      </c>
    </row>
    <row r="23" spans="1:8" ht="12.75" x14ac:dyDescent="0.2">
      <c r="A23" s="52">
        <v>32</v>
      </c>
      <c r="B23" s="105" t="s">
        <v>110</v>
      </c>
      <c r="C23" s="106">
        <v>430817.59</v>
      </c>
      <c r="D23" s="233">
        <v>289532.34999999998</v>
      </c>
      <c r="E23" s="240">
        <f>SUM(E24+E29+E36+E46+E48)</f>
        <v>618802.41999999993</v>
      </c>
      <c r="F23" s="240">
        <f>SUM(F24+F29+F36+F46+F48)</f>
        <v>273261.95</v>
      </c>
      <c r="G23" s="251">
        <f t="shared" si="0"/>
        <v>63.428689158211945</v>
      </c>
      <c r="H23" s="56">
        <f t="shared" ref="H23:H76" si="1">F23/E23*100</f>
        <v>44.159806291643143</v>
      </c>
    </row>
    <row r="24" spans="1:8" ht="12.75" x14ac:dyDescent="0.2">
      <c r="A24" s="52">
        <v>321</v>
      </c>
      <c r="B24" s="105" t="s">
        <v>111</v>
      </c>
      <c r="C24" s="106">
        <v>71983.97</v>
      </c>
      <c r="D24" s="233" t="s">
        <v>421</v>
      </c>
      <c r="E24" s="233" t="s">
        <v>421</v>
      </c>
      <c r="F24" s="240">
        <f>SUM(F25:F28)</f>
        <v>28485.699999999997</v>
      </c>
      <c r="G24" s="251">
        <f t="shared" si="0"/>
        <v>39.572282551240221</v>
      </c>
      <c r="H24" s="56"/>
    </row>
    <row r="25" spans="1:8" ht="12.75" x14ac:dyDescent="0.2">
      <c r="A25" s="58" t="s">
        <v>112</v>
      </c>
      <c r="B25" s="108" t="s">
        <v>113</v>
      </c>
      <c r="C25" s="107">
        <v>8434.98</v>
      </c>
      <c r="D25" s="234" t="s">
        <v>422</v>
      </c>
      <c r="E25" s="234" t="s">
        <v>422</v>
      </c>
      <c r="F25" s="243">
        <v>2436.7399999999998</v>
      </c>
      <c r="G25" s="251">
        <f t="shared" si="0"/>
        <v>28.88850951632369</v>
      </c>
      <c r="H25" s="56"/>
    </row>
    <row r="26" spans="1:8" ht="25.5" x14ac:dyDescent="0.2">
      <c r="A26" s="58" t="s">
        <v>114</v>
      </c>
      <c r="B26" s="108" t="s">
        <v>115</v>
      </c>
      <c r="C26" s="107">
        <v>61165.34</v>
      </c>
      <c r="D26" s="234" t="s">
        <v>423</v>
      </c>
      <c r="E26" s="234" t="s">
        <v>423</v>
      </c>
      <c r="F26" s="243">
        <v>25435.96</v>
      </c>
      <c r="G26" s="251">
        <f t="shared" si="0"/>
        <v>41.585577714437619</v>
      </c>
      <c r="H26" s="56"/>
    </row>
    <row r="27" spans="1:8" ht="12.75" x14ac:dyDescent="0.2">
      <c r="A27" s="58">
        <v>3213</v>
      </c>
      <c r="B27" s="108" t="s">
        <v>116</v>
      </c>
      <c r="C27" s="107">
        <v>1085.57</v>
      </c>
      <c r="D27" s="234" t="s">
        <v>424</v>
      </c>
      <c r="E27" s="234" t="s">
        <v>424</v>
      </c>
      <c r="F27" s="243">
        <v>613</v>
      </c>
      <c r="G27" s="251">
        <f t="shared" si="0"/>
        <v>56.468030619858702</v>
      </c>
      <c r="H27" s="56"/>
    </row>
    <row r="28" spans="1:8" ht="12.75" x14ac:dyDescent="0.2">
      <c r="A28" s="58">
        <v>3214</v>
      </c>
      <c r="B28" s="108" t="s">
        <v>117</v>
      </c>
      <c r="C28" s="107">
        <v>1298.08</v>
      </c>
      <c r="D28" s="234" t="s">
        <v>425</v>
      </c>
      <c r="E28" s="234" t="s">
        <v>425</v>
      </c>
      <c r="F28" s="243">
        <v>0</v>
      </c>
      <c r="G28" s="251">
        <f t="shared" si="0"/>
        <v>0</v>
      </c>
      <c r="H28" s="56"/>
    </row>
    <row r="29" spans="1:8" ht="12.75" x14ac:dyDescent="0.2">
      <c r="A29" s="52">
        <v>322</v>
      </c>
      <c r="B29" s="105" t="s">
        <v>118</v>
      </c>
      <c r="C29" s="106">
        <v>244212.08</v>
      </c>
      <c r="D29" s="233" t="s">
        <v>426</v>
      </c>
      <c r="E29" s="233" t="s">
        <v>426</v>
      </c>
      <c r="F29" s="240">
        <f>SUM(F30:F35)</f>
        <v>181741.84000000003</v>
      </c>
      <c r="G29" s="251">
        <f t="shared" si="0"/>
        <v>74.41967653688549</v>
      </c>
      <c r="H29" s="56"/>
    </row>
    <row r="30" spans="1:8" ht="12.75" x14ac:dyDescent="0.2">
      <c r="A30" s="58" t="s">
        <v>119</v>
      </c>
      <c r="B30" s="108" t="s">
        <v>120</v>
      </c>
      <c r="C30" s="107">
        <v>26387.94</v>
      </c>
      <c r="D30" s="234" t="s">
        <v>427</v>
      </c>
      <c r="E30" s="234" t="s">
        <v>427</v>
      </c>
      <c r="F30" s="243">
        <v>11166.69</v>
      </c>
      <c r="G30" s="251">
        <f t="shared" si="0"/>
        <v>42.317399539335021</v>
      </c>
      <c r="H30" s="56"/>
    </row>
    <row r="31" spans="1:8" ht="12.75" x14ac:dyDescent="0.2">
      <c r="A31" s="58">
        <v>3222</v>
      </c>
      <c r="B31" s="108" t="s">
        <v>121</v>
      </c>
      <c r="C31" s="107">
        <v>168862.83</v>
      </c>
      <c r="D31" s="234" t="s">
        <v>428</v>
      </c>
      <c r="E31" s="234" t="s">
        <v>428</v>
      </c>
      <c r="F31" s="243">
        <v>117154.83</v>
      </c>
      <c r="G31" s="251">
        <f t="shared" si="0"/>
        <v>69.378696306345219</v>
      </c>
      <c r="H31" s="56"/>
    </row>
    <row r="32" spans="1:8" ht="12.75" x14ac:dyDescent="0.2">
      <c r="A32" s="58" t="s">
        <v>122</v>
      </c>
      <c r="B32" s="108" t="s">
        <v>123</v>
      </c>
      <c r="C32" s="107">
        <v>42521.4</v>
      </c>
      <c r="D32" s="234" t="s">
        <v>429</v>
      </c>
      <c r="E32" s="234" t="s">
        <v>429</v>
      </c>
      <c r="F32" s="243">
        <v>33453.69</v>
      </c>
      <c r="G32" s="251">
        <f t="shared" si="0"/>
        <v>78.6749495548124</v>
      </c>
      <c r="H32" s="56"/>
    </row>
    <row r="33" spans="1:8" ht="25.5" x14ac:dyDescent="0.2">
      <c r="A33" s="58" t="s">
        <v>124</v>
      </c>
      <c r="B33" s="108" t="s">
        <v>125</v>
      </c>
      <c r="C33" s="107">
        <v>2402.62</v>
      </c>
      <c r="D33" s="234" t="s">
        <v>430</v>
      </c>
      <c r="E33" s="234" t="s">
        <v>430</v>
      </c>
      <c r="F33" s="243">
        <v>1278.1300000000001</v>
      </c>
      <c r="G33" s="251">
        <f t="shared" si="0"/>
        <v>53.197342900666776</v>
      </c>
      <c r="H33" s="56"/>
    </row>
    <row r="34" spans="1:8" ht="12.75" x14ac:dyDescent="0.2">
      <c r="A34" s="58">
        <v>3225</v>
      </c>
      <c r="B34" s="108" t="s">
        <v>126</v>
      </c>
      <c r="C34" s="107">
        <v>3298.21</v>
      </c>
      <c r="D34" s="234" t="s">
        <v>431</v>
      </c>
      <c r="E34" s="234" t="s">
        <v>431</v>
      </c>
      <c r="F34" s="244">
        <v>17607.54</v>
      </c>
      <c r="G34" s="251">
        <f t="shared" si="0"/>
        <v>533.85139211875537</v>
      </c>
      <c r="H34" s="56"/>
    </row>
    <row r="35" spans="1:8" ht="12.75" x14ac:dyDescent="0.2">
      <c r="A35" s="58">
        <v>3227</v>
      </c>
      <c r="B35" s="108" t="s">
        <v>127</v>
      </c>
      <c r="C35" s="107">
        <v>739.08</v>
      </c>
      <c r="D35" s="234" t="s">
        <v>432</v>
      </c>
      <c r="E35" s="234" t="s">
        <v>432</v>
      </c>
      <c r="F35" s="243">
        <v>1080.96</v>
      </c>
      <c r="G35" s="251">
        <f t="shared" si="0"/>
        <v>146.25750933593116</v>
      </c>
      <c r="H35" s="56"/>
    </row>
    <row r="36" spans="1:8" ht="12.75" x14ac:dyDescent="0.2">
      <c r="A36" s="52">
        <v>323</v>
      </c>
      <c r="B36" s="105" t="s">
        <v>128</v>
      </c>
      <c r="C36" s="106">
        <v>90576.04</v>
      </c>
      <c r="D36" s="233" t="s">
        <v>433</v>
      </c>
      <c r="E36" s="240">
        <f>SUM(E37+E38+E39+E40+E41+E42+E43+E44+E45)</f>
        <v>134992.29</v>
      </c>
      <c r="F36" s="240">
        <f>SUM(F37:F45)</f>
        <v>44317.34</v>
      </c>
      <c r="G36" s="251">
        <f t="shared" si="0"/>
        <v>48.92832585747842</v>
      </c>
      <c r="H36" s="56"/>
    </row>
    <row r="37" spans="1:8" ht="12.75" x14ac:dyDescent="0.2">
      <c r="A37" s="58" t="s">
        <v>129</v>
      </c>
      <c r="B37" s="108" t="s">
        <v>130</v>
      </c>
      <c r="C37" s="107">
        <v>4486.96</v>
      </c>
      <c r="D37" s="234" t="s">
        <v>434</v>
      </c>
      <c r="E37" s="234" t="s">
        <v>434</v>
      </c>
      <c r="F37" s="243">
        <v>1918.22</v>
      </c>
      <c r="G37" s="251">
        <f t="shared" si="0"/>
        <v>42.750993991477529</v>
      </c>
      <c r="H37" s="56"/>
    </row>
    <row r="38" spans="1:8" ht="12.75" x14ac:dyDescent="0.2">
      <c r="A38" s="58" t="s">
        <v>131</v>
      </c>
      <c r="B38" s="108" t="s">
        <v>132</v>
      </c>
      <c r="C38" s="107">
        <v>36776.71</v>
      </c>
      <c r="D38" s="234" t="s">
        <v>435</v>
      </c>
      <c r="E38" s="234" t="s">
        <v>435</v>
      </c>
      <c r="F38" s="245">
        <v>10468.370000000001</v>
      </c>
      <c r="G38" s="251">
        <f t="shared" si="0"/>
        <v>28.464672342903974</v>
      </c>
      <c r="H38" s="56"/>
    </row>
    <row r="39" spans="1:8" ht="12.75" x14ac:dyDescent="0.2">
      <c r="A39" s="58">
        <v>3233</v>
      </c>
      <c r="B39" s="108" t="s">
        <v>133</v>
      </c>
      <c r="C39" s="107">
        <v>297</v>
      </c>
      <c r="D39" s="234" t="s">
        <v>436</v>
      </c>
      <c r="E39" s="234" t="s">
        <v>436</v>
      </c>
      <c r="F39" s="243">
        <v>164.42</v>
      </c>
      <c r="G39" s="251">
        <f t="shared" si="0"/>
        <v>55.360269360269356</v>
      </c>
      <c r="H39" s="56"/>
    </row>
    <row r="40" spans="1:8" ht="12.75" x14ac:dyDescent="0.2">
      <c r="A40" s="58" t="s">
        <v>134</v>
      </c>
      <c r="B40" s="108" t="s">
        <v>135</v>
      </c>
      <c r="C40" s="107">
        <v>13520.88</v>
      </c>
      <c r="D40" s="234" t="s">
        <v>437</v>
      </c>
      <c r="E40" s="234" t="s">
        <v>437</v>
      </c>
      <c r="F40" s="243">
        <v>8540.17</v>
      </c>
      <c r="G40" s="251">
        <f t="shared" si="0"/>
        <v>63.162826679920251</v>
      </c>
      <c r="H40" s="56"/>
    </row>
    <row r="41" spans="1:8" ht="12.75" x14ac:dyDescent="0.2">
      <c r="A41" s="58">
        <v>3235</v>
      </c>
      <c r="B41" s="108" t="s">
        <v>136</v>
      </c>
      <c r="C41" s="107">
        <v>8370.3799999999992</v>
      </c>
      <c r="D41" s="234" t="s">
        <v>438</v>
      </c>
      <c r="E41" s="234">
        <v>17072.28</v>
      </c>
      <c r="F41" s="243">
        <v>4233.3599999999997</v>
      </c>
      <c r="G41" s="251">
        <f t="shared" si="0"/>
        <v>50.575481638826439</v>
      </c>
      <c r="H41" s="56"/>
    </row>
    <row r="42" spans="1:8" ht="12.75" x14ac:dyDescent="0.2">
      <c r="A42" s="58">
        <v>3236</v>
      </c>
      <c r="B42" s="108" t="s">
        <v>137</v>
      </c>
      <c r="C42" s="107">
        <v>6583.22</v>
      </c>
      <c r="D42" s="234" t="s">
        <v>439</v>
      </c>
      <c r="E42" s="234" t="s">
        <v>439</v>
      </c>
      <c r="F42" s="243">
        <v>10130.02</v>
      </c>
      <c r="G42" s="251">
        <f t="shared" si="0"/>
        <v>153.87637052992304</v>
      </c>
      <c r="H42" s="56"/>
    </row>
    <row r="43" spans="1:8" ht="12.75" x14ac:dyDescent="0.2">
      <c r="A43" s="58">
        <v>3237</v>
      </c>
      <c r="B43" s="108" t="s">
        <v>138</v>
      </c>
      <c r="C43" s="107">
        <v>9721.4</v>
      </c>
      <c r="D43" s="234" t="s">
        <v>440</v>
      </c>
      <c r="E43" s="234" t="s">
        <v>440</v>
      </c>
      <c r="F43" s="243">
        <v>4393.62</v>
      </c>
      <c r="G43" s="251">
        <f t="shared" si="0"/>
        <v>45.195342234657559</v>
      </c>
      <c r="H43" s="56"/>
    </row>
    <row r="44" spans="1:8" ht="12.75" x14ac:dyDescent="0.2">
      <c r="A44" s="58" t="s">
        <v>139</v>
      </c>
      <c r="B44" s="108" t="s">
        <v>140</v>
      </c>
      <c r="C44" s="107">
        <v>7118.7</v>
      </c>
      <c r="D44" s="234" t="s">
        <v>441</v>
      </c>
      <c r="E44" s="234" t="s">
        <v>441</v>
      </c>
      <c r="F44" s="243">
        <v>3707.13</v>
      </c>
      <c r="G44" s="251">
        <f t="shared" si="0"/>
        <v>52.075940831893462</v>
      </c>
      <c r="H44" s="56"/>
    </row>
    <row r="45" spans="1:8" ht="12.75" x14ac:dyDescent="0.2">
      <c r="A45" s="58" t="s">
        <v>141</v>
      </c>
      <c r="B45" s="108" t="s">
        <v>142</v>
      </c>
      <c r="C45" s="107">
        <v>3700.79</v>
      </c>
      <c r="D45" s="234" t="s">
        <v>442</v>
      </c>
      <c r="E45" s="234" t="s">
        <v>442</v>
      </c>
      <c r="F45" s="243">
        <v>762.03</v>
      </c>
      <c r="G45" s="251">
        <f t="shared" si="0"/>
        <v>20.591008946738398</v>
      </c>
      <c r="H45" s="56"/>
    </row>
    <row r="46" spans="1:8" ht="25.5" x14ac:dyDescent="0.2">
      <c r="A46" s="52">
        <v>324</v>
      </c>
      <c r="B46" s="105" t="s">
        <v>143</v>
      </c>
      <c r="C46" s="106">
        <v>0</v>
      </c>
      <c r="D46" s="233">
        <v>0</v>
      </c>
      <c r="E46" s="233">
        <v>0</v>
      </c>
      <c r="F46" s="240">
        <v>0</v>
      </c>
      <c r="G46" s="251" t="e">
        <f t="shared" si="0"/>
        <v>#DIV/0!</v>
      </c>
      <c r="H46" s="56"/>
    </row>
    <row r="47" spans="1:8" ht="25.5" x14ac:dyDescent="0.2">
      <c r="A47" s="58">
        <v>3241</v>
      </c>
      <c r="B47" s="108" t="s">
        <v>143</v>
      </c>
      <c r="C47" s="107">
        <v>0</v>
      </c>
      <c r="D47" s="234">
        <v>0</v>
      </c>
      <c r="E47" s="234">
        <v>0</v>
      </c>
      <c r="F47" s="243">
        <v>0</v>
      </c>
      <c r="G47" s="251" t="e">
        <f t="shared" si="0"/>
        <v>#DIV/0!</v>
      </c>
      <c r="H47" s="56"/>
    </row>
    <row r="48" spans="1:8" ht="12.75" x14ac:dyDescent="0.2">
      <c r="A48" s="52">
        <v>329</v>
      </c>
      <c r="B48" s="105" t="s">
        <v>144</v>
      </c>
      <c r="C48" s="106">
        <v>24045.5</v>
      </c>
      <c r="D48" s="233" t="s">
        <v>443</v>
      </c>
      <c r="E48" s="233" t="s">
        <v>443</v>
      </c>
      <c r="F48" s="240">
        <f>SUM(F49:F54)</f>
        <v>18717.07</v>
      </c>
      <c r="G48" s="251">
        <f t="shared" si="0"/>
        <v>77.840219583705888</v>
      </c>
      <c r="H48" s="56"/>
    </row>
    <row r="49" spans="1:8" ht="12.75" x14ac:dyDescent="0.2">
      <c r="A49" s="58">
        <v>3292</v>
      </c>
      <c r="B49" s="108" t="s">
        <v>145</v>
      </c>
      <c r="C49" s="107">
        <v>2514.94</v>
      </c>
      <c r="D49" s="234" t="s">
        <v>444</v>
      </c>
      <c r="E49" s="234" t="s">
        <v>444</v>
      </c>
      <c r="F49" s="243">
        <v>1271.78</v>
      </c>
      <c r="G49" s="251">
        <f t="shared" si="0"/>
        <v>50.568999658043538</v>
      </c>
      <c r="H49" s="56"/>
    </row>
    <row r="50" spans="1:8" ht="12.75" x14ac:dyDescent="0.2">
      <c r="A50" s="58" t="s">
        <v>146</v>
      </c>
      <c r="B50" s="108" t="s">
        <v>147</v>
      </c>
      <c r="C50" s="107">
        <v>83.58</v>
      </c>
      <c r="D50" s="234" t="s">
        <v>412</v>
      </c>
      <c r="E50" s="234" t="s">
        <v>412</v>
      </c>
      <c r="F50" s="243">
        <v>24.5</v>
      </c>
      <c r="G50" s="251">
        <f t="shared" si="0"/>
        <v>29.313232830820773</v>
      </c>
      <c r="H50" s="56"/>
    </row>
    <row r="51" spans="1:8" ht="12.75" x14ac:dyDescent="0.2">
      <c r="A51" s="58">
        <v>3294</v>
      </c>
      <c r="B51" s="108" t="s">
        <v>148</v>
      </c>
      <c r="C51" s="107">
        <v>198.09</v>
      </c>
      <c r="D51" s="234" t="s">
        <v>445</v>
      </c>
      <c r="E51" s="234" t="s">
        <v>445</v>
      </c>
      <c r="F51" s="243">
        <v>245</v>
      </c>
      <c r="G51" s="251">
        <f t="shared" si="0"/>
        <v>123.68115503054167</v>
      </c>
      <c r="H51" s="56"/>
    </row>
    <row r="52" spans="1:8" ht="12.75" x14ac:dyDescent="0.2">
      <c r="A52" s="58">
        <v>3295</v>
      </c>
      <c r="B52" s="108" t="s">
        <v>149</v>
      </c>
      <c r="C52" s="107">
        <v>4989.18</v>
      </c>
      <c r="D52" s="234" t="s">
        <v>446</v>
      </c>
      <c r="E52" s="234" t="s">
        <v>446</v>
      </c>
      <c r="F52" s="243">
        <v>75</v>
      </c>
      <c r="G52" s="251">
        <f t="shared" si="0"/>
        <v>1.503253039577646</v>
      </c>
      <c r="H52" s="56"/>
    </row>
    <row r="53" spans="1:8" ht="12.75" x14ac:dyDescent="0.2">
      <c r="A53" s="58">
        <v>3296</v>
      </c>
      <c r="B53" s="108" t="s">
        <v>150</v>
      </c>
      <c r="C53" s="107">
        <v>0</v>
      </c>
      <c r="D53" s="234" t="s">
        <v>412</v>
      </c>
      <c r="E53" s="234" t="s">
        <v>412</v>
      </c>
      <c r="F53" s="243">
        <v>0</v>
      </c>
      <c r="G53" s="251" t="e">
        <f t="shared" si="0"/>
        <v>#DIV/0!</v>
      </c>
      <c r="H53" s="56"/>
    </row>
    <row r="54" spans="1:8" ht="12.75" x14ac:dyDescent="0.2">
      <c r="A54" s="58" t="s">
        <v>151</v>
      </c>
      <c r="B54" s="108" t="s">
        <v>144</v>
      </c>
      <c r="C54" s="107">
        <v>16259.71</v>
      </c>
      <c r="D54" s="234" t="s">
        <v>447</v>
      </c>
      <c r="E54" s="234" t="s">
        <v>447</v>
      </c>
      <c r="F54" s="243">
        <v>17100.79</v>
      </c>
      <c r="G54" s="251">
        <f t="shared" si="0"/>
        <v>105.17278598449789</v>
      </c>
      <c r="H54" s="56"/>
    </row>
    <row r="55" spans="1:8" ht="12.75" x14ac:dyDescent="0.2">
      <c r="A55" s="52">
        <v>34</v>
      </c>
      <c r="B55" s="105" t="s">
        <v>152</v>
      </c>
      <c r="C55" s="106">
        <v>1691.68</v>
      </c>
      <c r="D55" s="233" t="s">
        <v>448</v>
      </c>
      <c r="E55" s="233" t="s">
        <v>448</v>
      </c>
      <c r="F55" s="240">
        <v>1105.27</v>
      </c>
      <c r="G55" s="251">
        <f t="shared" si="0"/>
        <v>65.335642674737542</v>
      </c>
      <c r="H55" s="56">
        <f t="shared" si="1"/>
        <v>73.104219166484768</v>
      </c>
    </row>
    <row r="56" spans="1:8" ht="12.75" x14ac:dyDescent="0.2">
      <c r="A56" s="52">
        <v>343</v>
      </c>
      <c r="B56" s="105" t="s">
        <v>153</v>
      </c>
      <c r="C56" s="106">
        <v>1691.68</v>
      </c>
      <c r="D56" s="233" t="s">
        <v>448</v>
      </c>
      <c r="E56" s="233" t="s">
        <v>448</v>
      </c>
      <c r="F56" s="240">
        <v>1105.27</v>
      </c>
      <c r="G56" s="251">
        <f t="shared" si="0"/>
        <v>65.335642674737542</v>
      </c>
      <c r="H56" s="56"/>
    </row>
    <row r="57" spans="1:8" ht="12.75" x14ac:dyDescent="0.2">
      <c r="A57" s="58" t="s">
        <v>154</v>
      </c>
      <c r="B57" s="108" t="s">
        <v>155</v>
      </c>
      <c r="C57" s="107">
        <v>1691.68</v>
      </c>
      <c r="D57" s="234" t="s">
        <v>448</v>
      </c>
      <c r="E57" s="234" t="s">
        <v>448</v>
      </c>
      <c r="F57" s="244">
        <v>1105.27</v>
      </c>
      <c r="G57" s="251">
        <f t="shared" si="0"/>
        <v>65.335642674737542</v>
      </c>
      <c r="H57" s="56"/>
    </row>
    <row r="58" spans="1:8" ht="12.75" x14ac:dyDescent="0.2">
      <c r="A58" s="58">
        <v>3433</v>
      </c>
      <c r="B58" s="108" t="s">
        <v>156</v>
      </c>
      <c r="C58" s="107">
        <v>0</v>
      </c>
      <c r="D58" s="234" t="s">
        <v>412</v>
      </c>
      <c r="E58" s="234" t="s">
        <v>412</v>
      </c>
      <c r="F58" s="243">
        <v>0</v>
      </c>
      <c r="G58" s="251" t="e">
        <f t="shared" si="0"/>
        <v>#DIV/0!</v>
      </c>
      <c r="H58" s="56"/>
    </row>
    <row r="59" spans="1:8" ht="25.5" x14ac:dyDescent="0.2">
      <c r="A59" s="52">
        <v>36</v>
      </c>
      <c r="B59" s="105" t="s">
        <v>157</v>
      </c>
      <c r="C59" s="106">
        <v>191.47</v>
      </c>
      <c r="D59" s="233">
        <v>0</v>
      </c>
      <c r="E59" s="233">
        <v>0</v>
      </c>
      <c r="F59" s="246">
        <v>0</v>
      </c>
      <c r="G59" s="251">
        <f t="shared" si="0"/>
        <v>0</v>
      </c>
      <c r="H59" s="56"/>
    </row>
    <row r="60" spans="1:8" ht="25.5" x14ac:dyDescent="0.2">
      <c r="A60" s="52">
        <v>366</v>
      </c>
      <c r="B60" s="105" t="s">
        <v>157</v>
      </c>
      <c r="C60" s="106">
        <v>0</v>
      </c>
      <c r="D60" s="233">
        <v>0</v>
      </c>
      <c r="E60" s="233">
        <v>0</v>
      </c>
      <c r="F60" s="240">
        <v>0</v>
      </c>
      <c r="G60" s="251" t="e">
        <f t="shared" si="0"/>
        <v>#DIV/0!</v>
      </c>
      <c r="H60" s="56"/>
    </row>
    <row r="61" spans="1:8" ht="25.5" x14ac:dyDescent="0.2">
      <c r="A61" s="58">
        <v>3661</v>
      </c>
      <c r="B61" s="108" t="s">
        <v>157</v>
      </c>
      <c r="C61" s="107">
        <v>0</v>
      </c>
      <c r="D61" s="233"/>
      <c r="E61" s="233"/>
      <c r="F61" s="243">
        <v>0</v>
      </c>
      <c r="G61" s="251" t="e">
        <f t="shared" si="0"/>
        <v>#DIV/0!</v>
      </c>
      <c r="H61" s="56"/>
    </row>
    <row r="62" spans="1:8" ht="25.5" x14ac:dyDescent="0.2">
      <c r="A62" s="52">
        <v>369</v>
      </c>
      <c r="B62" s="105" t="s">
        <v>158</v>
      </c>
      <c r="C62" s="106">
        <v>191.47</v>
      </c>
      <c r="D62" s="233">
        <v>0</v>
      </c>
      <c r="E62" s="233">
        <v>0</v>
      </c>
      <c r="F62" s="247">
        <v>0</v>
      </c>
      <c r="G62" s="251">
        <f t="shared" si="0"/>
        <v>0</v>
      </c>
      <c r="H62" s="252"/>
    </row>
    <row r="63" spans="1:8" ht="25.5" x14ac:dyDescent="0.2">
      <c r="A63" s="58">
        <v>3691</v>
      </c>
      <c r="B63" s="108" t="s">
        <v>158</v>
      </c>
      <c r="C63" s="107">
        <v>191.47</v>
      </c>
      <c r="D63" s="233">
        <v>0</v>
      </c>
      <c r="E63" s="233">
        <v>0</v>
      </c>
      <c r="F63" s="243">
        <v>0</v>
      </c>
      <c r="G63" s="251">
        <f t="shared" si="0"/>
        <v>0</v>
      </c>
      <c r="H63" s="56"/>
    </row>
    <row r="64" spans="1:8" ht="25.5" x14ac:dyDescent="0.2">
      <c r="A64" s="52">
        <v>37</v>
      </c>
      <c r="B64" s="105" t="s">
        <v>159</v>
      </c>
      <c r="C64" s="106">
        <v>87966.64</v>
      </c>
      <c r="D64" s="233" t="s">
        <v>449</v>
      </c>
      <c r="E64" s="233" t="s">
        <v>449</v>
      </c>
      <c r="F64" s="240">
        <v>49320.42</v>
      </c>
      <c r="G64" s="251">
        <f t="shared" si="0"/>
        <v>56.06718637883634</v>
      </c>
      <c r="H64" s="56">
        <f t="shared" si="1"/>
        <v>62.179658347623686</v>
      </c>
    </row>
    <row r="65" spans="1:8" ht="25.5" x14ac:dyDescent="0.2">
      <c r="A65" s="52">
        <v>372</v>
      </c>
      <c r="B65" s="105" t="s">
        <v>159</v>
      </c>
      <c r="C65" s="106">
        <v>87966.64</v>
      </c>
      <c r="D65" s="233" t="s">
        <v>449</v>
      </c>
      <c r="E65" s="233" t="s">
        <v>449</v>
      </c>
      <c r="F65" s="240">
        <v>49320.42</v>
      </c>
      <c r="G65" s="251">
        <f>F65/C65*100</f>
        <v>56.06718637883634</v>
      </c>
      <c r="H65" s="56"/>
    </row>
    <row r="66" spans="1:8" ht="25.5" x14ac:dyDescent="0.2">
      <c r="A66" s="58">
        <v>3722</v>
      </c>
      <c r="B66" s="108" t="s">
        <v>159</v>
      </c>
      <c r="C66" s="107">
        <v>87966.64</v>
      </c>
      <c r="D66" s="234" t="s">
        <v>449</v>
      </c>
      <c r="E66" s="234" t="s">
        <v>449</v>
      </c>
      <c r="F66" s="243">
        <v>49320.42</v>
      </c>
      <c r="G66" s="251">
        <f t="shared" si="0"/>
        <v>56.06718637883634</v>
      </c>
      <c r="H66" s="56"/>
    </row>
    <row r="67" spans="1:8" ht="12.75" x14ac:dyDescent="0.2">
      <c r="A67" s="52">
        <v>38</v>
      </c>
      <c r="B67" s="105" t="s">
        <v>160</v>
      </c>
      <c r="C67" s="106">
        <v>44.98</v>
      </c>
      <c r="D67" s="233" t="s">
        <v>450</v>
      </c>
      <c r="E67" s="233" t="s">
        <v>450</v>
      </c>
      <c r="F67" s="240">
        <v>0</v>
      </c>
      <c r="G67" s="251">
        <f t="shared" si="0"/>
        <v>0</v>
      </c>
      <c r="H67" s="56"/>
    </row>
    <row r="68" spans="1:8" ht="12.75" x14ac:dyDescent="0.2">
      <c r="A68" s="52">
        <v>381</v>
      </c>
      <c r="B68" s="105" t="s">
        <v>161</v>
      </c>
      <c r="C68" s="107">
        <v>0</v>
      </c>
      <c r="D68" s="233" t="s">
        <v>450</v>
      </c>
      <c r="E68" s="233" t="s">
        <v>450</v>
      </c>
      <c r="F68" s="243">
        <v>0</v>
      </c>
      <c r="G68" s="251" t="e">
        <f t="shared" si="0"/>
        <v>#DIV/0!</v>
      </c>
      <c r="H68" s="56"/>
    </row>
    <row r="69" spans="1:8" ht="12.75" x14ac:dyDescent="0.2">
      <c r="A69" s="58">
        <v>3812</v>
      </c>
      <c r="B69" s="108" t="s">
        <v>162</v>
      </c>
      <c r="C69" s="107">
        <v>0</v>
      </c>
      <c r="D69" s="234" t="s">
        <v>450</v>
      </c>
      <c r="E69" s="234" t="s">
        <v>450</v>
      </c>
      <c r="F69" s="243">
        <v>0</v>
      </c>
      <c r="G69" s="251" t="e">
        <f t="shared" si="0"/>
        <v>#DIV/0!</v>
      </c>
      <c r="H69" s="56"/>
    </row>
    <row r="70" spans="1:8" ht="12.75" x14ac:dyDescent="0.2">
      <c r="A70" s="58">
        <v>383</v>
      </c>
      <c r="B70" s="108" t="s">
        <v>163</v>
      </c>
      <c r="C70" s="107">
        <v>44.98</v>
      </c>
      <c r="D70" s="234">
        <v>0</v>
      </c>
      <c r="E70" s="234">
        <v>0</v>
      </c>
      <c r="F70" s="243">
        <v>0</v>
      </c>
      <c r="G70" s="251">
        <f t="shared" si="0"/>
        <v>0</v>
      </c>
      <c r="H70" s="56"/>
    </row>
    <row r="71" spans="1:8" ht="12.75" x14ac:dyDescent="0.2">
      <c r="A71" s="47">
        <v>4</v>
      </c>
      <c r="B71" s="103" t="s">
        <v>164</v>
      </c>
      <c r="C71" s="104">
        <v>39074.160000000003</v>
      </c>
      <c r="D71" s="235" t="s">
        <v>451</v>
      </c>
      <c r="E71" s="235" t="s">
        <v>451</v>
      </c>
      <c r="F71" s="241">
        <f>SUM(F72+F76+F89)</f>
        <v>4681.75</v>
      </c>
      <c r="G71" s="250">
        <f>F71/C71*100</f>
        <v>11.981703509429249</v>
      </c>
      <c r="H71" s="51">
        <f t="shared" si="1"/>
        <v>7.3101652322967299</v>
      </c>
    </row>
    <row r="72" spans="1:8" ht="25.5" x14ac:dyDescent="0.2">
      <c r="A72" s="52">
        <v>41</v>
      </c>
      <c r="B72" s="105" t="s">
        <v>165</v>
      </c>
      <c r="C72" s="106">
        <v>0</v>
      </c>
      <c r="D72" s="236">
        <v>0</v>
      </c>
      <c r="E72" s="236">
        <v>0</v>
      </c>
      <c r="F72" s="240">
        <v>0</v>
      </c>
      <c r="G72" s="251"/>
      <c r="H72" s="56"/>
    </row>
    <row r="73" spans="1:8" ht="12.75" x14ac:dyDescent="0.2">
      <c r="A73" s="52">
        <v>412</v>
      </c>
      <c r="B73" s="105" t="s">
        <v>166</v>
      </c>
      <c r="C73" s="106">
        <v>0</v>
      </c>
      <c r="D73" s="236">
        <v>0</v>
      </c>
      <c r="E73" s="236">
        <v>0</v>
      </c>
      <c r="F73" s="240">
        <v>0</v>
      </c>
      <c r="G73" s="251"/>
      <c r="H73" s="56"/>
    </row>
    <row r="74" spans="1:8" ht="12.75" x14ac:dyDescent="0.2">
      <c r="A74" s="58">
        <v>4121</v>
      </c>
      <c r="B74" s="108" t="s">
        <v>166</v>
      </c>
      <c r="C74" s="107">
        <v>0</v>
      </c>
      <c r="D74" s="233">
        <v>0</v>
      </c>
      <c r="E74" s="233">
        <v>0</v>
      </c>
      <c r="F74" s="243">
        <v>0</v>
      </c>
      <c r="G74" s="251"/>
      <c r="H74" s="56"/>
    </row>
    <row r="75" spans="1:8" ht="12.75" x14ac:dyDescent="0.2">
      <c r="A75" s="58">
        <v>4126</v>
      </c>
      <c r="B75" s="108" t="s">
        <v>167</v>
      </c>
      <c r="C75" s="107">
        <v>0</v>
      </c>
      <c r="D75" s="233">
        <v>0</v>
      </c>
      <c r="E75" s="233">
        <v>0</v>
      </c>
      <c r="F75" s="243">
        <v>0</v>
      </c>
      <c r="G75" s="251"/>
      <c r="H75" s="56"/>
    </row>
    <row r="76" spans="1:8" ht="25.5" x14ac:dyDescent="0.2">
      <c r="A76" s="52">
        <v>42</v>
      </c>
      <c r="B76" s="105" t="s">
        <v>168</v>
      </c>
      <c r="C76" s="106">
        <v>39074.160000000003</v>
      </c>
      <c r="D76" s="233" t="s">
        <v>451</v>
      </c>
      <c r="E76" s="233" t="s">
        <v>451</v>
      </c>
      <c r="F76" s="240">
        <f>SUM(F77+F85+F87)</f>
        <v>4681.75</v>
      </c>
      <c r="G76" s="251">
        <f t="shared" ref="G76:G77" si="2">F76/C76*100</f>
        <v>11.981703509429249</v>
      </c>
      <c r="H76" s="56">
        <f t="shared" si="1"/>
        <v>7.3101652322967299</v>
      </c>
    </row>
    <row r="77" spans="1:8" ht="12.75" x14ac:dyDescent="0.2">
      <c r="A77" s="52">
        <v>422</v>
      </c>
      <c r="B77" s="105" t="s">
        <v>169</v>
      </c>
      <c r="C77" s="106">
        <v>31345.83</v>
      </c>
      <c r="D77" s="233" t="s">
        <v>452</v>
      </c>
      <c r="E77" s="233" t="s">
        <v>452</v>
      </c>
      <c r="F77" s="240">
        <f>SUM(F78:F84)</f>
        <v>3599.95</v>
      </c>
      <c r="G77" s="251">
        <f t="shared" si="2"/>
        <v>11.484621718423151</v>
      </c>
      <c r="H77" s="56"/>
    </row>
    <row r="78" spans="1:8" ht="12.75" x14ac:dyDescent="0.2">
      <c r="A78" s="58" t="s">
        <v>170</v>
      </c>
      <c r="B78" s="108" t="s">
        <v>171</v>
      </c>
      <c r="C78" s="107">
        <v>17643.68</v>
      </c>
      <c r="D78" s="234" t="s">
        <v>453</v>
      </c>
      <c r="E78" s="234" t="s">
        <v>453</v>
      </c>
      <c r="F78" s="244">
        <v>3599.95</v>
      </c>
      <c r="G78" s="251">
        <f t="shared" ref="G78:G94" si="3">F78/C78*100</f>
        <v>20.403623280404087</v>
      </c>
      <c r="H78" s="56"/>
    </row>
    <row r="79" spans="1:8" ht="12.75" x14ac:dyDescent="0.2">
      <c r="A79" s="58">
        <v>4222</v>
      </c>
      <c r="B79" s="108" t="s">
        <v>172</v>
      </c>
      <c r="C79" s="107">
        <v>0</v>
      </c>
      <c r="D79" s="234">
        <v>0</v>
      </c>
      <c r="E79" s="234">
        <v>0</v>
      </c>
      <c r="F79" s="243">
        <v>0</v>
      </c>
      <c r="G79" s="251"/>
      <c r="H79" s="56"/>
    </row>
    <row r="80" spans="1:8" ht="12.75" x14ac:dyDescent="0.2">
      <c r="A80" s="58">
        <v>4223</v>
      </c>
      <c r="B80" s="108" t="s">
        <v>173</v>
      </c>
      <c r="C80" s="107">
        <v>1000</v>
      </c>
      <c r="D80" s="234">
        <v>0</v>
      </c>
      <c r="E80" s="234">
        <v>0</v>
      </c>
      <c r="F80" s="243">
        <v>0</v>
      </c>
      <c r="G80" s="251"/>
      <c r="H80" s="56"/>
    </row>
    <row r="81" spans="1:8" ht="12.75" x14ac:dyDescent="0.2">
      <c r="A81" s="58">
        <v>4224</v>
      </c>
      <c r="B81" s="108" t="s">
        <v>174</v>
      </c>
      <c r="C81" s="107">
        <v>0</v>
      </c>
      <c r="D81" s="234">
        <v>0</v>
      </c>
      <c r="E81" s="234">
        <v>0</v>
      </c>
      <c r="F81" s="243">
        <v>0</v>
      </c>
      <c r="G81" s="251"/>
      <c r="H81" s="56"/>
    </row>
    <row r="82" spans="1:8" ht="12.75" x14ac:dyDescent="0.2">
      <c r="A82" s="58">
        <v>4225</v>
      </c>
      <c r="B82" s="108" t="s">
        <v>175</v>
      </c>
      <c r="C82" s="107">
        <v>0</v>
      </c>
      <c r="D82" s="234">
        <v>0</v>
      </c>
      <c r="E82" s="234">
        <v>0</v>
      </c>
      <c r="F82" s="243">
        <v>0</v>
      </c>
      <c r="G82" s="251"/>
      <c r="H82" s="56"/>
    </row>
    <row r="83" spans="1:8" ht="12.75" x14ac:dyDescent="0.2">
      <c r="A83" s="58">
        <v>4226</v>
      </c>
      <c r="B83" s="108" t="s">
        <v>176</v>
      </c>
      <c r="C83" s="107">
        <v>3570.83</v>
      </c>
      <c r="D83" s="234">
        <v>0</v>
      </c>
      <c r="E83" s="234">
        <v>0</v>
      </c>
      <c r="F83" s="243">
        <v>0</v>
      </c>
      <c r="G83" s="251"/>
      <c r="H83" s="56"/>
    </row>
    <row r="84" spans="1:8" ht="12.75" x14ac:dyDescent="0.2">
      <c r="A84" s="58">
        <v>4227</v>
      </c>
      <c r="B84" s="108" t="s">
        <v>177</v>
      </c>
      <c r="C84" s="107">
        <v>9131.32</v>
      </c>
      <c r="D84" s="234" t="s">
        <v>454</v>
      </c>
      <c r="E84" s="234" t="s">
        <v>454</v>
      </c>
      <c r="F84" s="243">
        <v>0</v>
      </c>
      <c r="G84" s="251">
        <f t="shared" si="3"/>
        <v>0</v>
      </c>
      <c r="H84" s="56"/>
    </row>
    <row r="85" spans="1:8" ht="25.5" x14ac:dyDescent="0.2">
      <c r="A85" s="52">
        <v>424</v>
      </c>
      <c r="B85" s="105" t="s">
        <v>178</v>
      </c>
      <c r="C85" s="106">
        <v>7728.33</v>
      </c>
      <c r="D85" s="233" t="s">
        <v>455</v>
      </c>
      <c r="E85" s="233" t="s">
        <v>455</v>
      </c>
      <c r="F85" s="240">
        <v>1081.8</v>
      </c>
      <c r="G85" s="251">
        <f t="shared" si="3"/>
        <v>13.997849470713595</v>
      </c>
      <c r="H85" s="56"/>
    </row>
    <row r="86" spans="1:8" ht="12.75" x14ac:dyDescent="0.2">
      <c r="A86" s="58">
        <v>4241</v>
      </c>
      <c r="B86" s="108" t="s">
        <v>179</v>
      </c>
      <c r="C86" s="107">
        <v>7728.33</v>
      </c>
      <c r="D86" s="233" t="s">
        <v>455</v>
      </c>
      <c r="E86" s="233" t="s">
        <v>455</v>
      </c>
      <c r="F86" s="243">
        <v>1081.8</v>
      </c>
      <c r="G86" s="251">
        <f t="shared" si="3"/>
        <v>13.997849470713595</v>
      </c>
      <c r="H86" s="56"/>
    </row>
    <row r="87" spans="1:8" ht="12.75" x14ac:dyDescent="0.2">
      <c r="A87" s="52">
        <v>426</v>
      </c>
      <c r="B87" s="105" t="s">
        <v>180</v>
      </c>
      <c r="C87" s="107">
        <v>0</v>
      </c>
      <c r="D87" s="233">
        <v>0</v>
      </c>
      <c r="E87" s="233">
        <v>0</v>
      </c>
      <c r="F87" s="243">
        <v>0</v>
      </c>
      <c r="G87" s="251"/>
      <c r="H87" s="56"/>
    </row>
    <row r="88" spans="1:8" ht="12.75" x14ac:dyDescent="0.2">
      <c r="A88" s="58">
        <v>4262</v>
      </c>
      <c r="B88" s="108" t="s">
        <v>180</v>
      </c>
      <c r="C88" s="107">
        <v>0</v>
      </c>
      <c r="D88" s="234" t="s">
        <v>412</v>
      </c>
      <c r="E88" s="234" t="s">
        <v>412</v>
      </c>
      <c r="F88" s="243">
        <v>0</v>
      </c>
      <c r="G88" s="251"/>
      <c r="H88" s="56"/>
    </row>
    <row r="89" spans="1:8" ht="25.5" x14ac:dyDescent="0.2">
      <c r="A89" s="52">
        <v>45</v>
      </c>
      <c r="B89" s="105" t="s">
        <v>181</v>
      </c>
      <c r="C89" s="107">
        <v>0</v>
      </c>
      <c r="D89" s="233">
        <v>0</v>
      </c>
      <c r="E89" s="233">
        <v>0</v>
      </c>
      <c r="F89" s="240">
        <v>0</v>
      </c>
      <c r="G89" s="251"/>
      <c r="H89" s="56"/>
    </row>
    <row r="90" spans="1:8" ht="12.75" x14ac:dyDescent="0.2">
      <c r="A90" s="58">
        <v>4511</v>
      </c>
      <c r="B90" s="108" t="s">
        <v>182</v>
      </c>
      <c r="C90" s="107">
        <v>0</v>
      </c>
      <c r="D90" s="237"/>
      <c r="E90" s="237"/>
      <c r="F90" s="243">
        <v>0</v>
      </c>
      <c r="G90" s="251"/>
      <c r="H90" s="56"/>
    </row>
    <row r="91" spans="1:8" s="57" customFormat="1" ht="25.5" x14ac:dyDescent="0.2">
      <c r="A91" s="79">
        <v>5</v>
      </c>
      <c r="B91" s="71" t="s">
        <v>183</v>
      </c>
      <c r="C91" s="49">
        <v>0</v>
      </c>
      <c r="D91" s="238">
        <v>0</v>
      </c>
      <c r="E91" s="238">
        <v>0</v>
      </c>
      <c r="F91" s="50">
        <v>0</v>
      </c>
      <c r="G91" s="250">
        <v>0</v>
      </c>
      <c r="H91" s="51">
        <v>0</v>
      </c>
    </row>
    <row r="92" spans="1:8" s="57" customFormat="1" ht="25.5" x14ac:dyDescent="0.2">
      <c r="A92" s="80">
        <v>54</v>
      </c>
      <c r="B92" s="74" t="s">
        <v>184</v>
      </c>
      <c r="C92" s="54">
        <v>0</v>
      </c>
      <c r="D92" s="236">
        <v>0</v>
      </c>
      <c r="E92" s="236">
        <v>0</v>
      </c>
      <c r="F92" s="55">
        <v>0</v>
      </c>
      <c r="G92" s="55">
        <v>0</v>
      </c>
      <c r="H92" s="55">
        <v>0</v>
      </c>
    </row>
    <row r="93" spans="1:8" ht="25.5" x14ac:dyDescent="0.2">
      <c r="A93" s="81">
        <v>544</v>
      </c>
      <c r="B93" s="76" t="s">
        <v>185</v>
      </c>
      <c r="C93" s="107">
        <v>0</v>
      </c>
      <c r="D93" s="236" t="s">
        <v>412</v>
      </c>
      <c r="E93" s="236" t="s">
        <v>412</v>
      </c>
      <c r="F93" s="243">
        <v>0</v>
      </c>
      <c r="G93" s="243">
        <v>0</v>
      </c>
      <c r="H93" s="243">
        <v>0</v>
      </c>
    </row>
    <row r="94" spans="1:8" ht="19.5" customHeight="1" x14ac:dyDescent="0.2">
      <c r="A94" s="300" t="s">
        <v>15</v>
      </c>
      <c r="B94" s="301"/>
      <c r="C94" s="104">
        <v>2907485.06</v>
      </c>
      <c r="D94" s="235">
        <v>3252820.7</v>
      </c>
      <c r="E94" s="241">
        <f>E101</f>
        <v>3323495.2</v>
      </c>
      <c r="F94" s="241">
        <f>F101</f>
        <v>1685749.32</v>
      </c>
      <c r="G94" s="250">
        <f t="shared" si="3"/>
        <v>57.979638251348398</v>
      </c>
      <c r="H94" s="51">
        <f t="shared" ref="H94" si="4">F94/E94*100</f>
        <v>50.722183080029723</v>
      </c>
    </row>
    <row r="95" spans="1:8" ht="33.75" customHeight="1" x14ac:dyDescent="0.2">
      <c r="A95" s="302"/>
      <c r="B95" s="302"/>
      <c r="C95" s="110"/>
      <c r="D95" s="229"/>
      <c r="E95" s="109"/>
      <c r="F95" s="248"/>
      <c r="G95" s="111"/>
      <c r="H95" s="112"/>
    </row>
    <row r="96" spans="1:8" ht="19.5" customHeight="1" x14ac:dyDescent="0.2">
      <c r="A96" s="288" t="s">
        <v>186</v>
      </c>
      <c r="B96" s="288"/>
      <c r="C96" s="288"/>
      <c r="D96" s="288"/>
      <c r="E96" s="288"/>
      <c r="F96" s="288"/>
      <c r="G96" s="288"/>
      <c r="H96" s="288"/>
    </row>
    <row r="97" spans="1:8" s="43" customFormat="1" ht="54.6" customHeight="1" x14ac:dyDescent="0.2">
      <c r="A97" s="88" t="s">
        <v>88</v>
      </c>
      <c r="B97" s="39" t="s">
        <v>89</v>
      </c>
      <c r="C97" s="91" t="s">
        <v>187</v>
      </c>
      <c r="D97" s="40" t="s">
        <v>404</v>
      </c>
      <c r="E97" s="41" t="s">
        <v>403</v>
      </c>
      <c r="F97" s="8" t="s">
        <v>401</v>
      </c>
      <c r="G97" s="42" t="s">
        <v>7</v>
      </c>
      <c r="H97" s="45" t="s">
        <v>7</v>
      </c>
    </row>
    <row r="98" spans="1:8" s="102" customFormat="1" ht="13.5" customHeight="1" x14ac:dyDescent="0.2">
      <c r="A98" s="303">
        <v>1</v>
      </c>
      <c r="B98" s="303"/>
      <c r="C98" s="113">
        <v>2</v>
      </c>
      <c r="D98" s="231">
        <v>3</v>
      </c>
      <c r="E98" s="100">
        <v>4</v>
      </c>
      <c r="F98" s="101">
        <v>5</v>
      </c>
      <c r="G98" s="217" t="s">
        <v>188</v>
      </c>
      <c r="H98" s="44" t="s">
        <v>9</v>
      </c>
    </row>
    <row r="99" spans="1:8" ht="19.5" customHeight="1" x14ac:dyDescent="0.2">
      <c r="A99" s="90">
        <v>1</v>
      </c>
      <c r="B99" s="90" t="s">
        <v>99</v>
      </c>
      <c r="C99" s="240">
        <f>C12</f>
        <v>2868410.9</v>
      </c>
      <c r="D99" s="240">
        <f>D12</f>
        <v>3252820.7</v>
      </c>
      <c r="E99" s="240">
        <f>E12</f>
        <v>3259450.8200000003</v>
      </c>
      <c r="F99" s="240">
        <f>F12</f>
        <v>1681067.57</v>
      </c>
      <c r="G99" s="56">
        <f>F99/C99*100</f>
        <v>58.606232809950633</v>
      </c>
      <c r="H99" s="56">
        <f>F99/E99*100</f>
        <v>51.575178238154848</v>
      </c>
    </row>
    <row r="100" spans="1:8" ht="19.5" customHeight="1" x14ac:dyDescent="0.2">
      <c r="A100" s="90">
        <v>7</v>
      </c>
      <c r="B100" s="90" t="s">
        <v>189</v>
      </c>
      <c r="C100" s="240">
        <f>C71</f>
        <v>39074.160000000003</v>
      </c>
      <c r="D100" s="240" t="str">
        <f>D71</f>
        <v>64.044,38</v>
      </c>
      <c r="E100" s="240" t="str">
        <f>E71</f>
        <v>64.044,38</v>
      </c>
      <c r="F100" s="240">
        <f>F71</f>
        <v>4681.75</v>
      </c>
      <c r="G100" s="56">
        <f t="shared" ref="G100:G101" si="5">F100/C100*100</f>
        <v>11.981703509429249</v>
      </c>
      <c r="H100" s="56">
        <f t="shared" ref="H100:H101" si="6">F100/E100*100</f>
        <v>7.3101652322967299</v>
      </c>
    </row>
    <row r="101" spans="1:8" ht="19.5" customHeight="1" thickBot="1" x14ac:dyDescent="0.25">
      <c r="A101" s="294" t="s">
        <v>95</v>
      </c>
      <c r="B101" s="295"/>
      <c r="C101" s="253">
        <f>SUM(C99+C100)</f>
        <v>2907485.06</v>
      </c>
      <c r="D101" s="253">
        <f>SUM(D99+D100)</f>
        <v>3316865.08</v>
      </c>
      <c r="E101" s="253">
        <f>SUM(E99+E100)</f>
        <v>3323495.2</v>
      </c>
      <c r="F101" s="248">
        <f>SUM(F99+F100)</f>
        <v>1685749.32</v>
      </c>
      <c r="G101" s="56">
        <f t="shared" si="5"/>
        <v>57.979638251348398</v>
      </c>
      <c r="H101" s="56">
        <f t="shared" si="6"/>
        <v>50.722183080029723</v>
      </c>
    </row>
    <row r="102" spans="1:8" s="114" customFormat="1" ht="27" customHeight="1" x14ac:dyDescent="0.2">
      <c r="A102" s="275" t="s">
        <v>402</v>
      </c>
      <c r="B102" s="276"/>
      <c r="C102" s="277"/>
      <c r="D102" s="296" t="s">
        <v>96</v>
      </c>
      <c r="E102" s="266"/>
      <c r="F102" s="266"/>
      <c r="G102" s="266"/>
      <c r="H102" s="267"/>
    </row>
    <row r="103" spans="1:8" s="114" customFormat="1" ht="27" customHeight="1" thickBot="1" x14ac:dyDescent="0.25">
      <c r="A103" s="278"/>
      <c r="B103" s="279"/>
      <c r="C103" s="280"/>
      <c r="D103" s="282"/>
      <c r="E103" s="270"/>
      <c r="F103" s="270"/>
      <c r="G103" s="270"/>
      <c r="H103" s="271"/>
    </row>
    <row r="104" spans="1:8" ht="12.75" x14ac:dyDescent="0.2">
      <c r="D104" s="2"/>
    </row>
  </sheetData>
  <mergeCells count="15">
    <mergeCell ref="A6:B6"/>
    <mergeCell ref="A1:B1"/>
    <mergeCell ref="A2:B2"/>
    <mergeCell ref="A3:B3"/>
    <mergeCell ref="A4:B4"/>
    <mergeCell ref="A5:B5"/>
    <mergeCell ref="A101:B101"/>
    <mergeCell ref="A102:C103"/>
    <mergeCell ref="D102:H103"/>
    <mergeCell ref="A9:H9"/>
    <mergeCell ref="A11:B11"/>
    <mergeCell ref="A94:B94"/>
    <mergeCell ref="A95:B95"/>
    <mergeCell ref="A96:H96"/>
    <mergeCell ref="A98:B98"/>
  </mergeCells>
  <pageMargins left="0.7" right="0.7" top="0.75" bottom="0.75" header="0.3" footer="0.3"/>
  <pageSetup paperSize="9" scale="49" fitToHeight="0" orientation="portrait" r:id="rId1"/>
  <ignoredErrors>
    <ignoredError sqref="F4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9"/>
  <sheetViews>
    <sheetView tabSelected="1" zoomScale="80" zoomScaleNormal="80" workbookViewId="0">
      <selection activeCell="N6" sqref="N6"/>
    </sheetView>
  </sheetViews>
  <sheetFormatPr defaultColWidth="9.140625" defaultRowHeight="15" x14ac:dyDescent="0.25"/>
  <cols>
    <col min="1" max="1" width="9.140625" style="119"/>
    <col min="2" max="2" width="14.85546875" style="119" customWidth="1"/>
    <col min="3" max="3" width="33" style="119" customWidth="1"/>
    <col min="4" max="4" width="14.85546875" style="130" customWidth="1"/>
    <col min="5" max="5" width="15" style="177" customWidth="1"/>
    <col min="6" max="6" width="13.140625" style="130" customWidth="1"/>
    <col min="7" max="7" width="14.140625" style="130" customWidth="1"/>
    <col min="8" max="8" width="18.85546875" style="130" customWidth="1"/>
    <col min="9" max="9" width="15" style="177" customWidth="1"/>
    <col min="10" max="10" width="12.5703125" style="130" customWidth="1"/>
    <col min="11" max="11" width="12.7109375" style="130" customWidth="1"/>
    <col min="12" max="14" width="9.140625" style="119"/>
    <col min="15" max="15" width="12" style="119" customWidth="1"/>
    <col min="16" max="16384" width="9.140625" style="119"/>
  </cols>
  <sheetData>
    <row r="1" spans="1:12" x14ac:dyDescent="0.25">
      <c r="A1" s="327" t="s">
        <v>0</v>
      </c>
      <c r="B1" s="327"/>
      <c r="C1" s="327"/>
      <c r="D1" s="116"/>
      <c r="E1" s="117"/>
      <c r="F1" s="116"/>
      <c r="G1" s="117"/>
      <c r="H1" s="117"/>
      <c r="I1" s="117"/>
      <c r="J1" s="117"/>
      <c r="K1" s="117"/>
      <c r="L1" s="118"/>
    </row>
    <row r="2" spans="1:12" x14ac:dyDescent="0.25">
      <c r="A2" s="327" t="s">
        <v>1</v>
      </c>
      <c r="B2" s="327"/>
      <c r="C2" s="327"/>
      <c r="D2" s="116"/>
      <c r="E2" s="117"/>
      <c r="F2" s="116"/>
      <c r="G2" s="117"/>
      <c r="H2" s="117"/>
      <c r="I2" s="117"/>
      <c r="J2" s="117"/>
      <c r="K2" s="117"/>
      <c r="L2" s="118"/>
    </row>
    <row r="3" spans="1:12" ht="15" customHeight="1" x14ac:dyDescent="0.25">
      <c r="A3" s="326" t="s">
        <v>2</v>
      </c>
      <c r="B3" s="326"/>
      <c r="C3" s="326"/>
      <c r="D3" s="116"/>
      <c r="E3" s="117"/>
      <c r="F3" s="116"/>
      <c r="G3" s="117"/>
      <c r="H3" s="117"/>
      <c r="I3" s="117"/>
      <c r="J3" s="117"/>
      <c r="K3" s="117"/>
      <c r="L3" s="118"/>
    </row>
    <row r="4" spans="1:12" x14ac:dyDescent="0.25">
      <c r="A4" s="327" t="s">
        <v>191</v>
      </c>
      <c r="B4" s="327"/>
      <c r="C4" s="327"/>
      <c r="D4" s="116"/>
      <c r="E4" s="117"/>
      <c r="F4" s="116"/>
      <c r="G4" s="117"/>
      <c r="H4" s="117"/>
      <c r="I4" s="117"/>
      <c r="J4" s="117"/>
      <c r="K4" s="117"/>
      <c r="L4" s="118"/>
    </row>
    <row r="5" spans="1:12" x14ac:dyDescent="0.25">
      <c r="A5" s="327" t="s">
        <v>192</v>
      </c>
      <c r="B5" s="327"/>
      <c r="C5" s="327"/>
      <c r="D5" s="116"/>
      <c r="E5" s="117"/>
      <c r="F5" s="116"/>
      <c r="G5" s="117"/>
      <c r="H5" s="117"/>
      <c r="I5" s="117"/>
      <c r="J5" s="117"/>
      <c r="K5" s="117"/>
      <c r="L5" s="118"/>
    </row>
    <row r="6" spans="1:12" x14ac:dyDescent="0.25">
      <c r="A6" s="326" t="s">
        <v>397</v>
      </c>
      <c r="B6" s="326"/>
      <c r="C6" s="120"/>
      <c r="D6" s="116"/>
      <c r="E6" s="117"/>
      <c r="F6" s="116"/>
      <c r="G6" s="117"/>
      <c r="H6" s="117"/>
      <c r="I6" s="117"/>
      <c r="J6" s="117"/>
      <c r="K6" s="117"/>
      <c r="L6" s="118"/>
    </row>
    <row r="7" spans="1:12" x14ac:dyDescent="0.25">
      <c r="A7" s="120" t="s">
        <v>398</v>
      </c>
      <c r="B7" s="120"/>
      <c r="C7" s="120"/>
      <c r="D7" s="116"/>
      <c r="E7" s="117"/>
      <c r="F7" s="116"/>
      <c r="G7" s="117"/>
      <c r="H7" s="117"/>
      <c r="I7" s="117"/>
      <c r="J7" s="117"/>
      <c r="K7" s="117"/>
      <c r="L7" s="118"/>
    </row>
    <row r="8" spans="1:12" x14ac:dyDescent="0.25">
      <c r="A8" s="120" t="s">
        <v>458</v>
      </c>
      <c r="B8" s="121"/>
      <c r="C8" s="121"/>
      <c r="D8" s="116"/>
      <c r="E8" s="117"/>
      <c r="F8" s="122"/>
      <c r="G8" s="117"/>
      <c r="H8" s="117"/>
      <c r="I8" s="117"/>
      <c r="J8" s="117"/>
      <c r="K8" s="117"/>
      <c r="L8" s="118"/>
    </row>
    <row r="9" spans="1:12" ht="33" customHeight="1" x14ac:dyDescent="0.25">
      <c r="A9" s="304" t="s">
        <v>389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123"/>
    </row>
    <row r="10" spans="1:12" s="126" customFormat="1" ht="51" x14ac:dyDescent="0.25">
      <c r="A10" s="305" t="s">
        <v>193</v>
      </c>
      <c r="B10" s="306"/>
      <c r="C10" s="307"/>
      <c r="D10" s="124" t="s">
        <v>194</v>
      </c>
      <c r="E10" s="212" t="s">
        <v>36</v>
      </c>
      <c r="F10" s="187" t="s">
        <v>390</v>
      </c>
      <c r="G10" s="213" t="s">
        <v>392</v>
      </c>
      <c r="H10" s="214" t="s">
        <v>195</v>
      </c>
      <c r="I10" s="214" t="s">
        <v>400</v>
      </c>
      <c r="J10" s="174" t="s">
        <v>196</v>
      </c>
      <c r="K10" s="174" t="s">
        <v>197</v>
      </c>
      <c r="L10" s="125"/>
    </row>
    <row r="11" spans="1:12" s="130" customFormat="1" x14ac:dyDescent="0.25">
      <c r="A11" s="308" t="s">
        <v>198</v>
      </c>
      <c r="B11" s="309"/>
      <c r="C11" s="310"/>
      <c r="D11" s="127">
        <v>2</v>
      </c>
      <c r="E11" s="128">
        <v>3</v>
      </c>
      <c r="F11" s="181">
        <v>4</v>
      </c>
      <c r="G11" s="193">
        <v>5</v>
      </c>
      <c r="H11" s="128">
        <v>6</v>
      </c>
      <c r="I11" s="128">
        <v>7</v>
      </c>
      <c r="J11" s="127" t="s">
        <v>199</v>
      </c>
      <c r="K11" s="127" t="s">
        <v>200</v>
      </c>
      <c r="L11" s="129"/>
    </row>
    <row r="12" spans="1:12" ht="15" customHeight="1" x14ac:dyDescent="0.25">
      <c r="A12" s="311" t="s">
        <v>201</v>
      </c>
      <c r="B12" s="312"/>
      <c r="C12" s="312"/>
      <c r="D12" s="313"/>
      <c r="E12" s="132">
        <f>E13+E100+E113+E309+E335+E346+E352+E376+E398</f>
        <v>2732364.5899999994</v>
      </c>
      <c r="F12" s="155">
        <f>F13+F100+F113+F309+F335+F346+F352+F376+F398</f>
        <v>3268394.6699999995</v>
      </c>
      <c r="G12" s="155">
        <f>G13+G100+G113+G309+G335+G346+G352+G376+G398</f>
        <v>3329506.8400000003</v>
      </c>
      <c r="H12" s="151">
        <f>G12-I12</f>
        <v>839179.68000000017</v>
      </c>
      <c r="I12" s="132">
        <f>I13+I100+I113+I309+I335+I346+I352+I376+I398</f>
        <v>2490327.16</v>
      </c>
      <c r="J12" s="133">
        <f>I12/E12*100</f>
        <v>91.141832576596258</v>
      </c>
      <c r="K12" s="133">
        <f t="shared" ref="K12" si="0">I12/G12*100</f>
        <v>74.795676347071264</v>
      </c>
      <c r="L12" s="134"/>
    </row>
    <row r="13" spans="1:12" ht="30" customHeight="1" x14ac:dyDescent="0.25">
      <c r="A13" s="135">
        <v>2101</v>
      </c>
      <c r="B13" s="135" t="s">
        <v>202</v>
      </c>
      <c r="C13" s="135" t="s">
        <v>203</v>
      </c>
      <c r="D13" s="124"/>
      <c r="E13" s="137">
        <f>E14+E45+E53+E75</f>
        <v>2034875.32</v>
      </c>
      <c r="F13" s="137">
        <f>F14+F45+F53+F75</f>
        <v>2161445.31</v>
      </c>
      <c r="G13" s="137">
        <f>G14+G45+G53+G75</f>
        <v>2182659.14</v>
      </c>
      <c r="H13" s="137">
        <f>G13-I13</f>
        <v>197698.38000000012</v>
      </c>
      <c r="I13" s="137">
        <f>I14+I45+I53+I75</f>
        <v>1984960.76</v>
      </c>
      <c r="J13" s="138">
        <f t="shared" ref="J13:J15" si="1">I13/E13*100</f>
        <v>97.547045781655058</v>
      </c>
      <c r="K13" s="138">
        <f>I13/G13*100</f>
        <v>90.942315436390118</v>
      </c>
      <c r="L13" s="123"/>
    </row>
    <row r="14" spans="1:12" ht="25.5" x14ac:dyDescent="0.25">
      <c r="A14" s="139" t="s">
        <v>204</v>
      </c>
      <c r="B14" s="139" t="s">
        <v>205</v>
      </c>
      <c r="C14" s="139" t="s">
        <v>206</v>
      </c>
      <c r="D14" s="140"/>
      <c r="E14" s="142">
        <f>SUM(E15)</f>
        <v>46163.969999999994</v>
      </c>
      <c r="F14" s="142">
        <f>SUM(F15)</f>
        <v>57797.310000000005</v>
      </c>
      <c r="G14" s="142">
        <f>SUM(G15)</f>
        <v>52575</v>
      </c>
      <c r="H14" s="142">
        <f t="shared" ref="H14:H17" si="2">G14-I14</f>
        <v>17516.060000000005</v>
      </c>
      <c r="I14" s="142">
        <f>SUM(I15)</f>
        <v>35058.939999999995</v>
      </c>
      <c r="J14" s="143">
        <f t="shared" si="1"/>
        <v>75.944378267293729</v>
      </c>
      <c r="K14" s="143">
        <f>I14/G14*100</f>
        <v>66.683670946267227</v>
      </c>
      <c r="L14" s="123"/>
    </row>
    <row r="15" spans="1:12" x14ac:dyDescent="0.25">
      <c r="A15" s="144"/>
      <c r="B15" s="144">
        <v>3</v>
      </c>
      <c r="C15" s="144" t="s">
        <v>207</v>
      </c>
      <c r="D15" s="145"/>
      <c r="E15" s="147">
        <f>SUM(E16+E42)</f>
        <v>46163.969999999994</v>
      </c>
      <c r="F15" s="147">
        <f>SUM(F16+F42)</f>
        <v>57797.310000000005</v>
      </c>
      <c r="G15" s="147">
        <f>SUM(G16+G42)</f>
        <v>52575</v>
      </c>
      <c r="H15" s="147">
        <f t="shared" si="2"/>
        <v>17516.060000000005</v>
      </c>
      <c r="I15" s="147">
        <f>SUM(I16+I42)</f>
        <v>35058.939999999995</v>
      </c>
      <c r="J15" s="148">
        <f t="shared" si="1"/>
        <v>75.944378267293729</v>
      </c>
      <c r="K15" s="148">
        <f>I15/G15*100</f>
        <v>66.683670946267227</v>
      </c>
      <c r="L15" s="123"/>
    </row>
    <row r="16" spans="1:12" x14ac:dyDescent="0.25">
      <c r="A16" s="144"/>
      <c r="B16" s="144">
        <v>32</v>
      </c>
      <c r="C16" s="144" t="s">
        <v>208</v>
      </c>
      <c r="D16" s="145"/>
      <c r="E16" s="147">
        <f>SUM(E17+E21+E26+E36+E38)</f>
        <v>44763.189999999995</v>
      </c>
      <c r="F16" s="147">
        <f>SUM(F17+F21+F26+F36+F38)</f>
        <v>56285.4</v>
      </c>
      <c r="G16" s="147">
        <f>SUM(G17+G21+G26+G36+G38)</f>
        <v>51063.09</v>
      </c>
      <c r="H16" s="147">
        <f t="shared" si="2"/>
        <v>16895.75</v>
      </c>
      <c r="I16" s="147">
        <f>SUM(I17+I21+I26+I36+I38)</f>
        <v>34167.339999999997</v>
      </c>
      <c r="J16" s="148">
        <f>I16/E16*100</f>
        <v>76.329099869781402</v>
      </c>
      <c r="K16" s="148">
        <f>I16/G16*100</f>
        <v>66.912010221081403</v>
      </c>
      <c r="L16" s="123"/>
    </row>
    <row r="17" spans="1:11" ht="25.5" x14ac:dyDescent="0.25">
      <c r="A17" s="144"/>
      <c r="B17" s="144" t="s">
        <v>209</v>
      </c>
      <c r="C17" s="144" t="s">
        <v>210</v>
      </c>
      <c r="D17" s="145"/>
      <c r="E17" s="147">
        <f>SUM(E18:E20)</f>
        <v>6269.56</v>
      </c>
      <c r="F17" s="147">
        <f>SUM(F18:F20)</f>
        <v>8500</v>
      </c>
      <c r="G17" s="147">
        <f>SUM(G18:G20)</f>
        <v>8500</v>
      </c>
      <c r="H17" s="147">
        <f t="shared" si="2"/>
        <v>2364.5100000000002</v>
      </c>
      <c r="I17" s="147">
        <f>SUM(I18:I20)</f>
        <v>6135.49</v>
      </c>
      <c r="J17" s="148">
        <f>I17/E17*100</f>
        <v>97.861572422945144</v>
      </c>
      <c r="K17" s="148">
        <f t="shared" ref="K17:K41" si="3">I17/G17*100</f>
        <v>72.182235294117646</v>
      </c>
    </row>
    <row r="18" spans="1:11" x14ac:dyDescent="0.25">
      <c r="A18" s="149"/>
      <c r="B18" s="149" t="s">
        <v>112</v>
      </c>
      <c r="C18" s="149" t="s">
        <v>211</v>
      </c>
      <c r="D18" s="150">
        <v>48005</v>
      </c>
      <c r="E18" s="151">
        <v>4668.1000000000004</v>
      </c>
      <c r="F18" s="178">
        <v>6300</v>
      </c>
      <c r="G18" s="178">
        <v>6300</v>
      </c>
      <c r="H18" s="151">
        <f>G18-I18</f>
        <v>1308.3599999999997</v>
      </c>
      <c r="I18" s="151">
        <v>4991.6400000000003</v>
      </c>
      <c r="J18" s="133">
        <f>I18/E18*100</f>
        <v>106.93087123240718</v>
      </c>
      <c r="K18" s="133">
        <f t="shared" si="3"/>
        <v>79.23238095238095</v>
      </c>
    </row>
    <row r="19" spans="1:11" ht="25.5" x14ac:dyDescent="0.25">
      <c r="A19" s="149"/>
      <c r="B19" s="149" t="s">
        <v>212</v>
      </c>
      <c r="C19" s="149" t="s">
        <v>213</v>
      </c>
      <c r="D19" s="150">
        <v>48005</v>
      </c>
      <c r="E19" s="151">
        <v>431.96</v>
      </c>
      <c r="F19" s="178">
        <v>900</v>
      </c>
      <c r="G19" s="178">
        <v>900</v>
      </c>
      <c r="H19" s="151">
        <f t="shared" ref="H19:H43" si="4">G19-I19</f>
        <v>-115.26999999999998</v>
      </c>
      <c r="I19" s="151">
        <v>1015.27</v>
      </c>
      <c r="J19" s="133">
        <f t="shared" ref="J19:J81" si="5">I19/E19*100</f>
        <v>235.03796647837763</v>
      </c>
      <c r="K19" s="133">
        <f t="shared" si="3"/>
        <v>112.80777777777777</v>
      </c>
    </row>
    <row r="20" spans="1:11" x14ac:dyDescent="0.25">
      <c r="A20" s="149"/>
      <c r="B20" s="149">
        <v>3214</v>
      </c>
      <c r="C20" s="149" t="s">
        <v>214</v>
      </c>
      <c r="D20" s="150">
        <v>48005</v>
      </c>
      <c r="E20" s="151">
        <v>1169.5</v>
      </c>
      <c r="F20" s="178">
        <v>1300</v>
      </c>
      <c r="G20" s="178">
        <v>1300</v>
      </c>
      <c r="H20" s="151">
        <f t="shared" si="4"/>
        <v>1171.42</v>
      </c>
      <c r="I20" s="151">
        <v>128.58000000000001</v>
      </c>
      <c r="J20" s="133">
        <f t="shared" si="5"/>
        <v>10.994442069260369</v>
      </c>
      <c r="K20" s="133">
        <f t="shared" si="3"/>
        <v>9.8907692307692319</v>
      </c>
    </row>
    <row r="21" spans="1:11" ht="25.5" x14ac:dyDescent="0.25">
      <c r="A21" s="144"/>
      <c r="B21" s="144" t="s">
        <v>215</v>
      </c>
      <c r="C21" s="144" t="s">
        <v>216</v>
      </c>
      <c r="D21" s="145"/>
      <c r="E21" s="147">
        <f>SUM(E22:E25)</f>
        <v>15003.419999999998</v>
      </c>
      <c r="F21" s="147">
        <f>SUM(F22:F25)</f>
        <v>16504.3</v>
      </c>
      <c r="G21" s="165">
        <f>SUM(G22:G25)</f>
        <v>16504.3</v>
      </c>
      <c r="H21" s="147">
        <f t="shared" si="4"/>
        <v>9153.73</v>
      </c>
      <c r="I21" s="147">
        <f>SUM(I22:I25)</f>
        <v>7350.57</v>
      </c>
      <c r="J21" s="148">
        <f t="shared" si="5"/>
        <v>48.992629680432863</v>
      </c>
      <c r="K21" s="148">
        <f t="shared" si="3"/>
        <v>44.537302399980611</v>
      </c>
    </row>
    <row r="22" spans="1:11" ht="25.5" x14ac:dyDescent="0.25">
      <c r="A22" s="149"/>
      <c r="B22" s="149" t="s">
        <v>119</v>
      </c>
      <c r="C22" s="149" t="s">
        <v>217</v>
      </c>
      <c r="D22" s="150">
        <v>48005</v>
      </c>
      <c r="E22" s="151">
        <v>12055.51</v>
      </c>
      <c r="F22" s="178">
        <v>13004.3</v>
      </c>
      <c r="G22" s="178">
        <v>13004.3</v>
      </c>
      <c r="H22" s="151">
        <f t="shared" si="4"/>
        <v>7848.7899999999991</v>
      </c>
      <c r="I22" s="151">
        <v>5155.51</v>
      </c>
      <c r="J22" s="133">
        <f t="shared" si="5"/>
        <v>42.764760677897499</v>
      </c>
      <c r="K22" s="133">
        <f t="shared" si="3"/>
        <v>39.644655998400538</v>
      </c>
    </row>
    <row r="23" spans="1:11" ht="25.5" x14ac:dyDescent="0.25">
      <c r="A23" s="149"/>
      <c r="B23" s="149" t="s">
        <v>124</v>
      </c>
      <c r="C23" s="149" t="s">
        <v>218</v>
      </c>
      <c r="D23" s="150">
        <v>48005</v>
      </c>
      <c r="E23" s="151">
        <v>1616.06</v>
      </c>
      <c r="F23" s="178">
        <v>1800</v>
      </c>
      <c r="G23" s="178">
        <v>1800</v>
      </c>
      <c r="H23" s="151">
        <f t="shared" si="4"/>
        <v>692.3</v>
      </c>
      <c r="I23" s="151">
        <v>1107.7</v>
      </c>
      <c r="J23" s="133">
        <f t="shared" si="5"/>
        <v>68.543247156664975</v>
      </c>
      <c r="K23" s="133">
        <f t="shared" si="3"/>
        <v>61.538888888888884</v>
      </c>
    </row>
    <row r="24" spans="1:11" x14ac:dyDescent="0.25">
      <c r="A24" s="149"/>
      <c r="B24" s="149" t="s">
        <v>219</v>
      </c>
      <c r="C24" s="149" t="s">
        <v>220</v>
      </c>
      <c r="D24" s="150">
        <v>48005</v>
      </c>
      <c r="E24" s="152">
        <v>811.64</v>
      </c>
      <c r="F24" s="178">
        <v>1150</v>
      </c>
      <c r="G24" s="178">
        <v>1150</v>
      </c>
      <c r="H24" s="151">
        <f t="shared" si="4"/>
        <v>767.35</v>
      </c>
      <c r="I24" s="152">
        <v>382.65</v>
      </c>
      <c r="J24" s="133">
        <f t="shared" si="5"/>
        <v>47.145286087427927</v>
      </c>
      <c r="K24" s="133">
        <f t="shared" si="3"/>
        <v>33.27391304347826</v>
      </c>
    </row>
    <row r="25" spans="1:11" ht="25.5" x14ac:dyDescent="0.25">
      <c r="A25" s="149"/>
      <c r="B25" s="149" t="s">
        <v>221</v>
      </c>
      <c r="C25" s="149" t="s">
        <v>222</v>
      </c>
      <c r="D25" s="150">
        <v>48005</v>
      </c>
      <c r="E25" s="152">
        <v>520.21</v>
      </c>
      <c r="F25" s="178">
        <v>550</v>
      </c>
      <c r="G25" s="178">
        <v>550</v>
      </c>
      <c r="H25" s="151">
        <f t="shared" si="4"/>
        <v>-154.71000000000004</v>
      </c>
      <c r="I25" s="152">
        <v>704.71</v>
      </c>
      <c r="J25" s="133">
        <f t="shared" si="5"/>
        <v>135.46644624286347</v>
      </c>
      <c r="K25" s="133">
        <f t="shared" si="3"/>
        <v>128.12909090909093</v>
      </c>
    </row>
    <row r="26" spans="1:11" x14ac:dyDescent="0.25">
      <c r="A26" s="144"/>
      <c r="B26" s="144" t="s">
        <v>223</v>
      </c>
      <c r="C26" s="144" t="s">
        <v>224</v>
      </c>
      <c r="D26" s="145"/>
      <c r="E26" s="147">
        <f>SUM(E27:E37)</f>
        <v>22259.47</v>
      </c>
      <c r="F26" s="147">
        <f>SUM(F27:F37)</f>
        <v>30197.3</v>
      </c>
      <c r="G26" s="147">
        <f>SUM(G27:G37)</f>
        <v>25115.7</v>
      </c>
      <c r="H26" s="147">
        <f t="shared" si="4"/>
        <v>4679.4200000000019</v>
      </c>
      <c r="I26" s="147">
        <f>SUM(I27:I37)</f>
        <v>20436.28</v>
      </c>
      <c r="J26" s="148">
        <f t="shared" si="5"/>
        <v>91.809373718242156</v>
      </c>
      <c r="K26" s="148">
        <f t="shared" si="3"/>
        <v>81.368546367411611</v>
      </c>
    </row>
    <row r="27" spans="1:11" ht="25.5" x14ac:dyDescent="0.25">
      <c r="A27" s="149"/>
      <c r="B27" s="149" t="s">
        <v>129</v>
      </c>
      <c r="C27" s="149" t="s">
        <v>225</v>
      </c>
      <c r="D27" s="150">
        <v>48005</v>
      </c>
      <c r="E27" s="151">
        <v>3937.52</v>
      </c>
      <c r="F27" s="178">
        <v>4500</v>
      </c>
      <c r="G27" s="155">
        <v>4500</v>
      </c>
      <c r="H27" s="151">
        <f t="shared" si="4"/>
        <v>3412.69</v>
      </c>
      <c r="I27" s="151">
        <v>1087.31</v>
      </c>
      <c r="J27" s="133">
        <f t="shared" si="5"/>
        <v>27.614081960218613</v>
      </c>
      <c r="K27" s="133">
        <f t="shared" si="3"/>
        <v>24.162444444444443</v>
      </c>
    </row>
    <row r="28" spans="1:11" ht="25.5" x14ac:dyDescent="0.25">
      <c r="A28" s="149"/>
      <c r="B28" s="149" t="s">
        <v>131</v>
      </c>
      <c r="C28" s="149" t="s">
        <v>226</v>
      </c>
      <c r="D28" s="150">
        <v>48005</v>
      </c>
      <c r="E28" s="153">
        <v>0</v>
      </c>
      <c r="F28" s="155">
        <v>65.7</v>
      </c>
      <c r="G28" s="155">
        <v>65.7</v>
      </c>
      <c r="H28" s="151">
        <f t="shared" si="4"/>
        <v>65.7</v>
      </c>
      <c r="I28" s="153">
        <v>0</v>
      </c>
      <c r="J28" s="133">
        <v>0</v>
      </c>
      <c r="K28" s="133">
        <f t="shared" si="3"/>
        <v>0</v>
      </c>
    </row>
    <row r="29" spans="1:11" ht="25.5" x14ac:dyDescent="0.25">
      <c r="A29" s="149"/>
      <c r="B29" s="149" t="s">
        <v>227</v>
      </c>
      <c r="C29" s="149" t="s">
        <v>228</v>
      </c>
      <c r="D29" s="150">
        <v>48005</v>
      </c>
      <c r="E29" s="153">
        <v>40</v>
      </c>
      <c r="F29" s="178">
        <v>250</v>
      </c>
      <c r="G29" s="155">
        <v>250</v>
      </c>
      <c r="H29" s="151">
        <f t="shared" si="4"/>
        <v>193</v>
      </c>
      <c r="I29" s="153">
        <v>57</v>
      </c>
      <c r="J29" s="133">
        <f t="shared" si="5"/>
        <v>142.5</v>
      </c>
      <c r="K29" s="133">
        <f t="shared" si="3"/>
        <v>22.8</v>
      </c>
    </row>
    <row r="30" spans="1:11" x14ac:dyDescent="0.25">
      <c r="A30" s="149"/>
      <c r="B30" s="149" t="s">
        <v>134</v>
      </c>
      <c r="C30" s="149" t="s">
        <v>229</v>
      </c>
      <c r="D30" s="150">
        <v>48005</v>
      </c>
      <c r="E30" s="151">
        <v>8046.79</v>
      </c>
      <c r="F30" s="178">
        <v>7900</v>
      </c>
      <c r="G30" s="178">
        <v>7900</v>
      </c>
      <c r="H30" s="151">
        <f t="shared" si="4"/>
        <v>1845.37</v>
      </c>
      <c r="I30" s="151">
        <v>6054.63</v>
      </c>
      <c r="J30" s="133">
        <f t="shared" si="5"/>
        <v>75.242798681213259</v>
      </c>
      <c r="K30" s="133">
        <f t="shared" si="3"/>
        <v>76.640886075949368</v>
      </c>
    </row>
    <row r="31" spans="1:11" x14ac:dyDescent="0.25">
      <c r="A31" s="149"/>
      <c r="B31" s="149">
        <v>3235</v>
      </c>
      <c r="C31" s="149" t="s">
        <v>230</v>
      </c>
      <c r="D31" s="150">
        <v>48005</v>
      </c>
      <c r="E31" s="151">
        <v>2737.39</v>
      </c>
      <c r="F31" s="178">
        <v>0</v>
      </c>
      <c r="G31" s="155">
        <v>0</v>
      </c>
      <c r="H31" s="151">
        <f t="shared" si="4"/>
        <v>0</v>
      </c>
      <c r="I31" s="151">
        <v>0</v>
      </c>
      <c r="J31" s="133">
        <f t="shared" si="5"/>
        <v>0</v>
      </c>
      <c r="K31" s="133" t="e">
        <f t="shared" si="3"/>
        <v>#DIV/0!</v>
      </c>
    </row>
    <row r="32" spans="1:11" ht="25.5" x14ac:dyDescent="0.25">
      <c r="A32" s="149"/>
      <c r="B32" s="149" t="s">
        <v>231</v>
      </c>
      <c r="C32" s="149" t="s">
        <v>232</v>
      </c>
      <c r="D32" s="150">
        <v>48005</v>
      </c>
      <c r="E32" s="153">
        <v>577.70000000000005</v>
      </c>
      <c r="F32" s="178">
        <v>5300</v>
      </c>
      <c r="G32" s="155">
        <v>500</v>
      </c>
      <c r="H32" s="151">
        <f t="shared" si="4"/>
        <v>-4109.13</v>
      </c>
      <c r="I32" s="153">
        <v>4609.13</v>
      </c>
      <c r="J32" s="133"/>
      <c r="K32" s="133">
        <f t="shared" si="3"/>
        <v>921.82600000000002</v>
      </c>
    </row>
    <row r="33" spans="1:11" ht="25.5" x14ac:dyDescent="0.25">
      <c r="A33" s="149"/>
      <c r="B33" s="149" t="s">
        <v>233</v>
      </c>
      <c r="C33" s="149" t="s">
        <v>234</v>
      </c>
      <c r="D33" s="150">
        <v>48005</v>
      </c>
      <c r="E33" s="151">
        <v>1526.94</v>
      </c>
      <c r="F33" s="178">
        <v>4300</v>
      </c>
      <c r="G33" s="155">
        <v>4300</v>
      </c>
      <c r="H33" s="151">
        <f t="shared" si="4"/>
        <v>-532.02999999999975</v>
      </c>
      <c r="I33" s="151">
        <v>4832.03</v>
      </c>
      <c r="J33" s="133">
        <f t="shared" si="5"/>
        <v>316.45185796429456</v>
      </c>
      <c r="K33" s="133">
        <f t="shared" si="3"/>
        <v>112.3727906976744</v>
      </c>
    </row>
    <row r="34" spans="1:11" x14ac:dyDescent="0.25">
      <c r="A34" s="149"/>
      <c r="B34" s="149" t="s">
        <v>139</v>
      </c>
      <c r="C34" s="149" t="s">
        <v>235</v>
      </c>
      <c r="D34" s="150">
        <v>48005</v>
      </c>
      <c r="E34" s="151">
        <v>4633.24</v>
      </c>
      <c r="F34" s="178">
        <v>6600</v>
      </c>
      <c r="G34" s="178">
        <v>6600</v>
      </c>
      <c r="H34" s="151">
        <f t="shared" si="4"/>
        <v>3855.09</v>
      </c>
      <c r="I34" s="151">
        <v>2744.91</v>
      </c>
      <c r="J34" s="133">
        <f t="shared" si="5"/>
        <v>59.243855271904756</v>
      </c>
      <c r="K34" s="133">
        <f t="shared" si="3"/>
        <v>41.589545454545451</v>
      </c>
    </row>
    <row r="35" spans="1:11" x14ac:dyDescent="0.25">
      <c r="A35" s="149"/>
      <c r="B35" s="149" t="s">
        <v>141</v>
      </c>
      <c r="C35" s="149" t="s">
        <v>236</v>
      </c>
      <c r="D35" s="150">
        <v>48005</v>
      </c>
      <c r="E35" s="152">
        <v>759.89</v>
      </c>
      <c r="F35" s="178">
        <v>1000</v>
      </c>
      <c r="G35" s="178">
        <v>1000</v>
      </c>
      <c r="H35" s="151">
        <f t="shared" si="4"/>
        <v>-51.269999999999982</v>
      </c>
      <c r="I35" s="152">
        <v>1051.27</v>
      </c>
      <c r="J35" s="133">
        <f t="shared" si="5"/>
        <v>138.34502362184</v>
      </c>
      <c r="K35" s="133">
        <f t="shared" si="3"/>
        <v>105.127</v>
      </c>
    </row>
    <row r="36" spans="1:11" ht="25.5" x14ac:dyDescent="0.25">
      <c r="A36" s="149"/>
      <c r="B36" s="144">
        <v>324</v>
      </c>
      <c r="C36" s="144" t="s">
        <v>237</v>
      </c>
      <c r="D36" s="145">
        <v>48005</v>
      </c>
      <c r="E36" s="156">
        <v>0</v>
      </c>
      <c r="F36" s="182">
        <v>140.80000000000001</v>
      </c>
      <c r="G36" s="165">
        <v>0</v>
      </c>
      <c r="H36" s="147">
        <f t="shared" si="4"/>
        <v>0</v>
      </c>
      <c r="I36" s="156">
        <v>0</v>
      </c>
      <c r="J36" s="148">
        <v>0</v>
      </c>
      <c r="K36" s="148">
        <v>0</v>
      </c>
    </row>
    <row r="37" spans="1:11" ht="25.5" x14ac:dyDescent="0.25">
      <c r="A37" s="149"/>
      <c r="B37" s="149">
        <v>3241</v>
      </c>
      <c r="C37" s="149" t="s">
        <v>237</v>
      </c>
      <c r="D37" s="150">
        <v>48005</v>
      </c>
      <c r="E37" s="153">
        <v>0</v>
      </c>
      <c r="F37" s="178">
        <v>140.80000000000001</v>
      </c>
      <c r="G37" s="155">
        <v>0</v>
      </c>
      <c r="H37" s="151">
        <f t="shared" si="4"/>
        <v>0</v>
      </c>
      <c r="I37" s="153">
        <v>0</v>
      </c>
      <c r="J37" s="133">
        <v>0</v>
      </c>
      <c r="K37" s="133">
        <v>0</v>
      </c>
    </row>
    <row r="38" spans="1:11" ht="25.5" x14ac:dyDescent="0.25">
      <c r="A38" s="144"/>
      <c r="B38" s="144" t="s">
        <v>238</v>
      </c>
      <c r="C38" s="144" t="s">
        <v>239</v>
      </c>
      <c r="D38" s="145"/>
      <c r="E38" s="147">
        <f>SUM(E39:E41)</f>
        <v>1230.74</v>
      </c>
      <c r="F38" s="147">
        <f>SUM(F39:F41)</f>
        <v>943</v>
      </c>
      <c r="G38" s="147">
        <f>SUM(G39:G41)</f>
        <v>943.09</v>
      </c>
      <c r="H38" s="147">
        <f t="shared" si="4"/>
        <v>698.09</v>
      </c>
      <c r="I38" s="147">
        <f>SUM(I39:I41)</f>
        <v>245</v>
      </c>
      <c r="J38" s="148">
        <f t="shared" si="5"/>
        <v>19.906722784666137</v>
      </c>
      <c r="K38" s="148">
        <f t="shared" si="3"/>
        <v>25.978432599221708</v>
      </c>
    </row>
    <row r="39" spans="1:11" x14ac:dyDescent="0.25">
      <c r="A39" s="149"/>
      <c r="B39" s="149">
        <v>3293</v>
      </c>
      <c r="C39" s="149" t="s">
        <v>240</v>
      </c>
      <c r="D39" s="150">
        <v>48005</v>
      </c>
      <c r="E39" s="153">
        <v>0</v>
      </c>
      <c r="F39" s="178">
        <v>0</v>
      </c>
      <c r="G39" s="155">
        <v>0</v>
      </c>
      <c r="H39" s="151">
        <f t="shared" si="4"/>
        <v>0</v>
      </c>
      <c r="I39" s="153">
        <v>0</v>
      </c>
      <c r="J39" s="133">
        <v>0</v>
      </c>
      <c r="K39" s="133">
        <v>0</v>
      </c>
    </row>
    <row r="40" spans="1:11" x14ac:dyDescent="0.25">
      <c r="A40" s="149"/>
      <c r="B40" s="149">
        <v>3294</v>
      </c>
      <c r="C40" s="149" t="s">
        <v>241</v>
      </c>
      <c r="D40" s="150">
        <v>48005</v>
      </c>
      <c r="E40" s="152">
        <v>510.89</v>
      </c>
      <c r="F40" s="178">
        <v>143</v>
      </c>
      <c r="G40" s="155">
        <v>143.09</v>
      </c>
      <c r="H40" s="151">
        <f t="shared" si="4"/>
        <v>-101.91</v>
      </c>
      <c r="I40" s="153">
        <v>245</v>
      </c>
      <c r="J40" s="133">
        <f t="shared" si="5"/>
        <v>47.955528587367148</v>
      </c>
      <c r="K40" s="133">
        <f t="shared" si="3"/>
        <v>171.22090991683555</v>
      </c>
    </row>
    <row r="41" spans="1:11" ht="25.5" x14ac:dyDescent="0.25">
      <c r="A41" s="149"/>
      <c r="B41" s="149" t="s">
        <v>151</v>
      </c>
      <c r="C41" s="149" t="s">
        <v>242</v>
      </c>
      <c r="D41" s="150">
        <v>48005</v>
      </c>
      <c r="E41" s="152">
        <v>719.85</v>
      </c>
      <c r="F41" s="178">
        <v>800</v>
      </c>
      <c r="G41" s="155">
        <v>800</v>
      </c>
      <c r="H41" s="151">
        <f t="shared" si="4"/>
        <v>800</v>
      </c>
      <c r="I41" s="153">
        <v>0</v>
      </c>
      <c r="J41" s="133">
        <f t="shared" si="5"/>
        <v>0</v>
      </c>
      <c r="K41" s="133">
        <f t="shared" si="3"/>
        <v>0</v>
      </c>
    </row>
    <row r="42" spans="1:11" x14ac:dyDescent="0.25">
      <c r="A42" s="144"/>
      <c r="B42" s="144">
        <v>34</v>
      </c>
      <c r="C42" s="144" t="s">
        <v>243</v>
      </c>
      <c r="D42" s="145"/>
      <c r="E42" s="147">
        <v>1400.78</v>
      </c>
      <c r="F42" s="182">
        <v>1511.91</v>
      </c>
      <c r="G42" s="165">
        <v>1511.91</v>
      </c>
      <c r="H42" s="147">
        <f t="shared" si="4"/>
        <v>620.31000000000006</v>
      </c>
      <c r="I42" s="147">
        <v>891.6</v>
      </c>
      <c r="J42" s="148">
        <f t="shared" si="5"/>
        <v>63.650252002455773</v>
      </c>
      <c r="K42" s="148">
        <f>I42/G42*100</f>
        <v>58.971764192313039</v>
      </c>
    </row>
    <row r="43" spans="1:11" x14ac:dyDescent="0.25">
      <c r="A43" s="144"/>
      <c r="B43" s="144" t="s">
        <v>244</v>
      </c>
      <c r="C43" s="144" t="s">
        <v>245</v>
      </c>
      <c r="D43" s="145"/>
      <c r="E43" s="147">
        <v>1400.78</v>
      </c>
      <c r="F43" s="182">
        <v>1511.91</v>
      </c>
      <c r="G43" s="165">
        <v>1511.91</v>
      </c>
      <c r="H43" s="147">
        <f t="shared" si="4"/>
        <v>620.31000000000006</v>
      </c>
      <c r="I43" s="147">
        <v>891.6</v>
      </c>
      <c r="J43" s="148">
        <f t="shared" si="5"/>
        <v>63.650252002455773</v>
      </c>
      <c r="K43" s="148">
        <f t="shared" ref="K43:K44" si="6">I43/G43*100</f>
        <v>58.971764192313039</v>
      </c>
    </row>
    <row r="44" spans="1:11" ht="25.5" x14ac:dyDescent="0.25">
      <c r="A44" s="149"/>
      <c r="B44" s="149" t="s">
        <v>154</v>
      </c>
      <c r="C44" s="149" t="s">
        <v>246</v>
      </c>
      <c r="D44" s="150">
        <v>48005</v>
      </c>
      <c r="E44" s="151">
        <v>1400.78</v>
      </c>
      <c r="F44" s="178">
        <v>1511.91</v>
      </c>
      <c r="G44" s="155">
        <v>1511.91</v>
      </c>
      <c r="H44" s="151">
        <f>G44-I44</f>
        <v>620.31000000000006</v>
      </c>
      <c r="I44" s="151">
        <v>891.6</v>
      </c>
      <c r="J44" s="133">
        <f t="shared" si="5"/>
        <v>63.650252002455773</v>
      </c>
      <c r="K44" s="133">
        <f t="shared" si="6"/>
        <v>58.971764192313039</v>
      </c>
    </row>
    <row r="45" spans="1:11" ht="25.5" x14ac:dyDescent="0.25">
      <c r="A45" s="139" t="s">
        <v>247</v>
      </c>
      <c r="B45" s="139" t="s">
        <v>205</v>
      </c>
      <c r="C45" s="139" t="s">
        <v>248</v>
      </c>
      <c r="D45" s="140"/>
      <c r="E45" s="142">
        <v>16575.580000000002</v>
      </c>
      <c r="F45" s="194">
        <f>SUM(F46)</f>
        <v>5300</v>
      </c>
      <c r="G45" s="194">
        <f>SUM(G46)</f>
        <v>13036.14</v>
      </c>
      <c r="H45" s="142">
        <f t="shared" ref="H45:H108" si="7">G45-I45</f>
        <v>13036.14</v>
      </c>
      <c r="I45" s="142">
        <v>0</v>
      </c>
      <c r="J45" s="143">
        <f>I45/E45*100</f>
        <v>0</v>
      </c>
      <c r="K45" s="143">
        <f t="shared" ref="K45:K105" si="8">I45/G45*100</f>
        <v>0</v>
      </c>
    </row>
    <row r="46" spans="1:11" x14ac:dyDescent="0.25">
      <c r="A46" s="144"/>
      <c r="B46" s="144">
        <v>3</v>
      </c>
      <c r="C46" s="144" t="s">
        <v>207</v>
      </c>
      <c r="D46" s="145"/>
      <c r="E46" s="147">
        <v>16575.580000000002</v>
      </c>
      <c r="F46" s="165">
        <f>SUM(F47)</f>
        <v>5300</v>
      </c>
      <c r="G46" s="165">
        <f>SUM(G47)</f>
        <v>13036.14</v>
      </c>
      <c r="H46" s="147">
        <f t="shared" si="7"/>
        <v>13036.14</v>
      </c>
      <c r="I46" s="147">
        <v>0</v>
      </c>
      <c r="J46" s="148">
        <f t="shared" si="5"/>
        <v>0</v>
      </c>
      <c r="K46" s="148">
        <f t="shared" si="8"/>
        <v>0</v>
      </c>
    </row>
    <row r="47" spans="1:11" x14ac:dyDescent="0.25">
      <c r="A47" s="144"/>
      <c r="B47" s="144" t="s">
        <v>223</v>
      </c>
      <c r="C47" s="144" t="s">
        <v>224</v>
      </c>
      <c r="D47" s="145"/>
      <c r="E47" s="147">
        <v>3430</v>
      </c>
      <c r="F47" s="165">
        <f>SUM(F48:F49)</f>
        <v>5300</v>
      </c>
      <c r="G47" s="165">
        <f>SUM(G48+G49)</f>
        <v>13036.14</v>
      </c>
      <c r="H47" s="147">
        <f t="shared" si="7"/>
        <v>13036.14</v>
      </c>
      <c r="I47" s="147">
        <v>0</v>
      </c>
      <c r="J47" s="148">
        <f t="shared" si="5"/>
        <v>0</v>
      </c>
      <c r="K47" s="148">
        <f t="shared" si="8"/>
        <v>0</v>
      </c>
    </row>
    <row r="48" spans="1:11" x14ac:dyDescent="0.25">
      <c r="A48" s="144"/>
      <c r="B48" s="149">
        <v>3235</v>
      </c>
      <c r="C48" s="149" t="s">
        <v>230</v>
      </c>
      <c r="D48" s="150">
        <v>48005</v>
      </c>
      <c r="E48" s="151">
        <v>3430</v>
      </c>
      <c r="F48" s="157">
        <v>0</v>
      </c>
      <c r="G48" s="155">
        <v>8236.14</v>
      </c>
      <c r="H48" s="151">
        <f t="shared" si="7"/>
        <v>8236.14</v>
      </c>
      <c r="I48" s="151">
        <v>0</v>
      </c>
      <c r="J48" s="148">
        <f t="shared" si="5"/>
        <v>0</v>
      </c>
      <c r="K48" s="148">
        <f t="shared" si="8"/>
        <v>0</v>
      </c>
    </row>
    <row r="49" spans="1:11" ht="25.5" x14ac:dyDescent="0.25">
      <c r="A49" s="149"/>
      <c r="B49" s="149" t="s">
        <v>231</v>
      </c>
      <c r="C49" s="149" t="s">
        <v>232</v>
      </c>
      <c r="D49" s="150">
        <v>48005</v>
      </c>
      <c r="E49" s="151">
        <v>0</v>
      </c>
      <c r="F49" s="178">
        <v>5300</v>
      </c>
      <c r="G49" s="155">
        <v>4800</v>
      </c>
      <c r="H49" s="151">
        <f t="shared" si="7"/>
        <v>4800</v>
      </c>
      <c r="I49" s="151">
        <v>0</v>
      </c>
      <c r="J49" s="133">
        <v>0</v>
      </c>
      <c r="K49" s="133">
        <f>I49/G49*100</f>
        <v>0</v>
      </c>
    </row>
    <row r="50" spans="1:11" ht="25.5" x14ac:dyDescent="0.25">
      <c r="A50" s="144"/>
      <c r="B50" s="144">
        <v>37</v>
      </c>
      <c r="C50" s="144" t="s">
        <v>249</v>
      </c>
      <c r="D50" s="145"/>
      <c r="E50" s="147">
        <v>13145.58</v>
      </c>
      <c r="F50" s="164">
        <v>0</v>
      </c>
      <c r="G50" s="165">
        <v>0</v>
      </c>
      <c r="H50" s="147">
        <f t="shared" si="7"/>
        <v>0</v>
      </c>
      <c r="I50" s="147">
        <v>0</v>
      </c>
      <c r="J50" s="148">
        <f t="shared" si="5"/>
        <v>0</v>
      </c>
      <c r="K50" s="148">
        <v>0</v>
      </c>
    </row>
    <row r="51" spans="1:11" ht="25.5" x14ac:dyDescent="0.25">
      <c r="A51" s="144"/>
      <c r="B51" s="144" t="s">
        <v>250</v>
      </c>
      <c r="C51" s="144" t="s">
        <v>251</v>
      </c>
      <c r="D51" s="145"/>
      <c r="E51" s="147">
        <v>13145.58</v>
      </c>
      <c r="F51" s="180">
        <v>0</v>
      </c>
      <c r="G51" s="154">
        <v>0</v>
      </c>
      <c r="H51" s="147">
        <f t="shared" si="7"/>
        <v>0</v>
      </c>
      <c r="I51" s="147">
        <v>0</v>
      </c>
      <c r="J51" s="148">
        <f t="shared" si="5"/>
        <v>0</v>
      </c>
      <c r="K51" s="148">
        <v>0</v>
      </c>
    </row>
    <row r="52" spans="1:11" x14ac:dyDescent="0.25">
      <c r="A52" s="149"/>
      <c r="B52" s="149" t="s">
        <v>252</v>
      </c>
      <c r="C52" s="149" t="s">
        <v>253</v>
      </c>
      <c r="D52" s="150">
        <v>48005</v>
      </c>
      <c r="E52" s="151">
        <v>13145.58</v>
      </c>
      <c r="F52" s="157">
        <v>0</v>
      </c>
      <c r="G52" s="155">
        <v>0</v>
      </c>
      <c r="H52" s="151">
        <f t="shared" si="7"/>
        <v>0</v>
      </c>
      <c r="I52" s="151">
        <v>0</v>
      </c>
      <c r="J52" s="133">
        <f t="shared" si="5"/>
        <v>0</v>
      </c>
      <c r="K52" s="133">
        <v>0</v>
      </c>
    </row>
    <row r="53" spans="1:11" ht="25.5" x14ac:dyDescent="0.25">
      <c r="A53" s="139" t="s">
        <v>254</v>
      </c>
      <c r="B53" s="139" t="s">
        <v>205</v>
      </c>
      <c r="C53" s="139" t="s">
        <v>255</v>
      </c>
      <c r="D53" s="140"/>
      <c r="E53" s="142">
        <f>E54</f>
        <v>23708.95</v>
      </c>
      <c r="F53" s="142">
        <f>F54</f>
        <v>5300</v>
      </c>
      <c r="G53" s="142">
        <f>G54</f>
        <v>4000</v>
      </c>
      <c r="H53" s="142">
        <f t="shared" si="7"/>
        <v>2525</v>
      </c>
      <c r="I53" s="142">
        <f>I54</f>
        <v>1475</v>
      </c>
      <c r="J53" s="143">
        <f t="shared" si="5"/>
        <v>6.22127930591612</v>
      </c>
      <c r="K53" s="143">
        <f t="shared" si="8"/>
        <v>36.875</v>
      </c>
    </row>
    <row r="54" spans="1:11" x14ac:dyDescent="0.25">
      <c r="A54" s="144"/>
      <c r="B54" s="144">
        <v>3</v>
      </c>
      <c r="C54" s="144" t="s">
        <v>207</v>
      </c>
      <c r="D54" s="145"/>
      <c r="E54" s="147">
        <f>E55+E64</f>
        <v>23708.95</v>
      </c>
      <c r="F54" s="147">
        <f>F55+F64</f>
        <v>5300</v>
      </c>
      <c r="G54" s="147">
        <f>G55+G64</f>
        <v>4000</v>
      </c>
      <c r="H54" s="147">
        <f t="shared" si="7"/>
        <v>2525</v>
      </c>
      <c r="I54" s="147">
        <f>I55+I64</f>
        <v>1475</v>
      </c>
      <c r="J54" s="148">
        <f t="shared" si="5"/>
        <v>6.22127930591612</v>
      </c>
      <c r="K54" s="148">
        <f t="shared" si="8"/>
        <v>36.875</v>
      </c>
    </row>
    <row r="55" spans="1:11" x14ac:dyDescent="0.25">
      <c r="A55" s="144"/>
      <c r="B55" s="144">
        <v>32</v>
      </c>
      <c r="C55" s="144" t="s">
        <v>208</v>
      </c>
      <c r="D55" s="145"/>
      <c r="E55" s="147">
        <f>E56+E61+E58</f>
        <v>22026.06</v>
      </c>
      <c r="F55" s="147">
        <f>F56+F61+F58</f>
        <v>4000</v>
      </c>
      <c r="G55" s="147">
        <f>G56+G61+G58</f>
        <v>4000</v>
      </c>
      <c r="H55" s="147">
        <f t="shared" si="7"/>
        <v>2525</v>
      </c>
      <c r="I55" s="147">
        <f>I56+I61+I58</f>
        <v>1475</v>
      </c>
      <c r="J55" s="148">
        <f t="shared" si="5"/>
        <v>6.6966130120411904</v>
      </c>
      <c r="K55" s="148">
        <f t="shared" si="8"/>
        <v>36.875</v>
      </c>
    </row>
    <row r="56" spans="1:11" ht="25.5" x14ac:dyDescent="0.25">
      <c r="A56" s="144"/>
      <c r="B56" s="144" t="s">
        <v>215</v>
      </c>
      <c r="C56" s="144" t="s">
        <v>216</v>
      </c>
      <c r="D56" s="145"/>
      <c r="E56" s="147">
        <f>E57</f>
        <v>13936.77</v>
      </c>
      <c r="F56" s="147">
        <f>F57</f>
        <v>0</v>
      </c>
      <c r="G56" s="165">
        <v>0</v>
      </c>
      <c r="H56" s="147">
        <f t="shared" si="7"/>
        <v>0</v>
      </c>
      <c r="I56" s="147">
        <f>I57</f>
        <v>0</v>
      </c>
      <c r="J56" s="148">
        <f t="shared" si="5"/>
        <v>0</v>
      </c>
      <c r="K56" s="148">
        <v>0</v>
      </c>
    </row>
    <row r="57" spans="1:11" x14ac:dyDescent="0.25">
      <c r="A57" s="144"/>
      <c r="B57" s="149">
        <v>3223</v>
      </c>
      <c r="C57" s="149" t="s">
        <v>256</v>
      </c>
      <c r="D57" s="150">
        <v>32300</v>
      </c>
      <c r="E57" s="151">
        <v>13936.77</v>
      </c>
      <c r="F57" s="178">
        <v>0</v>
      </c>
      <c r="G57" s="155">
        <v>0</v>
      </c>
      <c r="H57" s="151">
        <f t="shared" si="7"/>
        <v>0</v>
      </c>
      <c r="I57" s="151">
        <v>0</v>
      </c>
      <c r="J57" s="133">
        <f>I57/E57*100</f>
        <v>0</v>
      </c>
      <c r="K57" s="133">
        <v>0</v>
      </c>
    </row>
    <row r="58" spans="1:11" x14ac:dyDescent="0.25">
      <c r="A58" s="144"/>
      <c r="B58" s="144" t="s">
        <v>223</v>
      </c>
      <c r="C58" s="144" t="s">
        <v>224</v>
      </c>
      <c r="D58" s="145"/>
      <c r="E58" s="147">
        <f>E59+E60</f>
        <v>5841.25</v>
      </c>
      <c r="F58" s="147">
        <f>F59+F60</f>
        <v>0</v>
      </c>
      <c r="G58" s="165">
        <v>0</v>
      </c>
      <c r="H58" s="147">
        <f t="shared" si="7"/>
        <v>0</v>
      </c>
      <c r="I58" s="147">
        <f>I59+I60</f>
        <v>0</v>
      </c>
      <c r="J58" s="148">
        <f t="shared" si="5"/>
        <v>0</v>
      </c>
      <c r="K58" s="148"/>
    </row>
    <row r="59" spans="1:11" ht="25.5" x14ac:dyDescent="0.25">
      <c r="A59" s="149"/>
      <c r="B59" s="149">
        <v>3231</v>
      </c>
      <c r="C59" s="149" t="s">
        <v>225</v>
      </c>
      <c r="D59" s="150">
        <v>32300</v>
      </c>
      <c r="E59" s="151">
        <v>549.44000000000005</v>
      </c>
      <c r="F59" s="178">
        <v>0</v>
      </c>
      <c r="G59" s="155">
        <v>0</v>
      </c>
      <c r="H59" s="151">
        <f t="shared" si="7"/>
        <v>0</v>
      </c>
      <c r="I59" s="151">
        <v>0</v>
      </c>
      <c r="J59" s="133">
        <f t="shared" si="5"/>
        <v>0</v>
      </c>
      <c r="K59" s="133">
        <v>0</v>
      </c>
    </row>
    <row r="60" spans="1:11" x14ac:dyDescent="0.25">
      <c r="A60" s="149"/>
      <c r="B60" s="149" t="s">
        <v>134</v>
      </c>
      <c r="C60" s="149" t="s">
        <v>229</v>
      </c>
      <c r="D60" s="150">
        <v>32300</v>
      </c>
      <c r="E60" s="151">
        <v>5291.81</v>
      </c>
      <c r="F60" s="178">
        <v>0</v>
      </c>
      <c r="G60" s="155">
        <v>0</v>
      </c>
      <c r="H60" s="151">
        <f t="shared" si="7"/>
        <v>0</v>
      </c>
      <c r="I60" s="151">
        <v>0</v>
      </c>
      <c r="J60" s="133">
        <f t="shared" si="5"/>
        <v>0</v>
      </c>
      <c r="K60" s="133">
        <v>0</v>
      </c>
    </row>
    <row r="61" spans="1:11" ht="25.5" x14ac:dyDescent="0.25">
      <c r="A61" s="144"/>
      <c r="B61" s="144" t="s">
        <v>238</v>
      </c>
      <c r="C61" s="144" t="s">
        <v>239</v>
      </c>
      <c r="D61" s="145"/>
      <c r="E61" s="147">
        <f>SUM(E62:E63)</f>
        <v>2248.04</v>
      </c>
      <c r="F61" s="147">
        <f>SUM(F62:F63)</f>
        <v>4000</v>
      </c>
      <c r="G61" s="165">
        <f>SUM(G62:G63)</f>
        <v>4000</v>
      </c>
      <c r="H61" s="147">
        <f t="shared" si="7"/>
        <v>2525</v>
      </c>
      <c r="I61" s="147">
        <f>SUM(I62:I63)</f>
        <v>1475</v>
      </c>
      <c r="J61" s="148">
        <f t="shared" si="5"/>
        <v>65.61271151758865</v>
      </c>
      <c r="K61" s="148">
        <f t="shared" si="8"/>
        <v>36.875</v>
      </c>
    </row>
    <row r="62" spans="1:11" ht="25.5" x14ac:dyDescent="0.25">
      <c r="A62" s="149"/>
      <c r="B62" s="149" t="s">
        <v>151</v>
      </c>
      <c r="C62" s="149" t="s">
        <v>242</v>
      </c>
      <c r="D62" s="150">
        <v>32300</v>
      </c>
      <c r="E62" s="151">
        <v>1204.04</v>
      </c>
      <c r="F62" s="178">
        <v>0</v>
      </c>
      <c r="G62" s="155">
        <v>0</v>
      </c>
      <c r="H62" s="151">
        <f t="shared" si="7"/>
        <v>0</v>
      </c>
      <c r="I62" s="151">
        <v>0</v>
      </c>
      <c r="J62" s="133">
        <f t="shared" si="5"/>
        <v>0</v>
      </c>
      <c r="K62" s="133">
        <v>0</v>
      </c>
    </row>
    <row r="63" spans="1:11" ht="25.5" x14ac:dyDescent="0.25">
      <c r="A63" s="149"/>
      <c r="B63" s="149" t="s">
        <v>151</v>
      </c>
      <c r="C63" s="149" t="s">
        <v>242</v>
      </c>
      <c r="D63" s="150">
        <v>55263</v>
      </c>
      <c r="E63" s="151">
        <v>1044</v>
      </c>
      <c r="F63" s="178">
        <v>4000</v>
      </c>
      <c r="G63" s="155">
        <v>4000</v>
      </c>
      <c r="H63" s="151">
        <f t="shared" si="7"/>
        <v>2525</v>
      </c>
      <c r="I63" s="151">
        <v>1475</v>
      </c>
      <c r="J63" s="133">
        <f>I63/E63*100</f>
        <v>141.28352490421457</v>
      </c>
      <c r="K63" s="133">
        <f t="shared" si="8"/>
        <v>36.875</v>
      </c>
    </row>
    <row r="64" spans="1:11" x14ac:dyDescent="0.25">
      <c r="A64" s="149"/>
      <c r="B64" s="149"/>
      <c r="C64" s="144" t="s">
        <v>257</v>
      </c>
      <c r="D64" s="150"/>
      <c r="E64" s="147">
        <f>E67+E71+E73</f>
        <v>1682.89</v>
      </c>
      <c r="F64" s="147">
        <f>F67+F71+F73</f>
        <v>1300</v>
      </c>
      <c r="G64" s="165">
        <v>0</v>
      </c>
      <c r="H64" s="147">
        <f t="shared" si="7"/>
        <v>0</v>
      </c>
      <c r="I64" s="147">
        <f>I67+I71+I73</f>
        <v>0</v>
      </c>
      <c r="J64" s="148">
        <f t="shared" si="5"/>
        <v>0</v>
      </c>
      <c r="K64" s="148">
        <v>0</v>
      </c>
    </row>
    <row r="65" spans="1:11" x14ac:dyDescent="0.25">
      <c r="A65" s="144"/>
      <c r="B65" s="144">
        <v>32</v>
      </c>
      <c r="C65" s="144" t="s">
        <v>208</v>
      </c>
      <c r="D65" s="145"/>
      <c r="E65" s="156">
        <f>E67+E71+E73</f>
        <v>1682.89</v>
      </c>
      <c r="F65" s="156">
        <f>F67+F71+F73</f>
        <v>1300</v>
      </c>
      <c r="G65" s="165">
        <v>0</v>
      </c>
      <c r="H65" s="147">
        <f t="shared" si="7"/>
        <v>0</v>
      </c>
      <c r="I65" s="156">
        <f>I67+I71+I73</f>
        <v>0</v>
      </c>
      <c r="J65" s="148">
        <f t="shared" si="5"/>
        <v>0</v>
      </c>
      <c r="K65" s="148">
        <v>0</v>
      </c>
    </row>
    <row r="66" spans="1:11" ht="25.5" x14ac:dyDescent="0.25">
      <c r="A66" s="144"/>
      <c r="B66" s="144">
        <v>322</v>
      </c>
      <c r="C66" s="144" t="s">
        <v>216</v>
      </c>
      <c r="D66" s="145"/>
      <c r="E66" s="156">
        <f>E67+E68</f>
        <v>158.6</v>
      </c>
      <c r="F66" s="156">
        <f>F67+F68</f>
        <v>0</v>
      </c>
      <c r="G66" s="165">
        <v>0</v>
      </c>
      <c r="H66" s="147">
        <f t="shared" si="7"/>
        <v>0</v>
      </c>
      <c r="I66" s="156">
        <v>0</v>
      </c>
      <c r="J66" s="148">
        <f t="shared" si="5"/>
        <v>0</v>
      </c>
      <c r="K66" s="148">
        <v>0</v>
      </c>
    </row>
    <row r="67" spans="1:11" ht="25.5" x14ac:dyDescent="0.25">
      <c r="A67" s="149"/>
      <c r="B67" s="149" t="s">
        <v>119</v>
      </c>
      <c r="C67" s="149" t="s">
        <v>217</v>
      </c>
      <c r="D67" s="150">
        <v>62300</v>
      </c>
      <c r="E67" s="152">
        <v>158.6</v>
      </c>
      <c r="F67" s="178">
        <v>0</v>
      </c>
      <c r="G67" s="155">
        <v>0</v>
      </c>
      <c r="H67" s="151">
        <f t="shared" si="7"/>
        <v>0</v>
      </c>
      <c r="I67" s="152">
        <v>0</v>
      </c>
      <c r="J67" s="133">
        <f>I67/E67*100</f>
        <v>0</v>
      </c>
      <c r="K67" s="133">
        <v>0</v>
      </c>
    </row>
    <row r="68" spans="1:11" x14ac:dyDescent="0.25">
      <c r="A68" s="149"/>
      <c r="B68" s="149">
        <v>3225</v>
      </c>
      <c r="C68" s="149" t="s">
        <v>220</v>
      </c>
      <c r="D68" s="150">
        <v>62300</v>
      </c>
      <c r="E68" s="153">
        <v>0</v>
      </c>
      <c r="F68" s="178">
        <v>0</v>
      </c>
      <c r="G68" s="155">
        <v>0</v>
      </c>
      <c r="H68" s="151">
        <f t="shared" si="7"/>
        <v>0</v>
      </c>
      <c r="I68" s="153">
        <v>0</v>
      </c>
      <c r="J68" s="133">
        <v>0</v>
      </c>
      <c r="K68" s="133">
        <v>0</v>
      </c>
    </row>
    <row r="69" spans="1:11" ht="25.5" x14ac:dyDescent="0.25">
      <c r="A69" s="144"/>
      <c r="B69" s="144" t="s">
        <v>238</v>
      </c>
      <c r="C69" s="144" t="s">
        <v>239</v>
      </c>
      <c r="D69" s="145"/>
      <c r="E69" s="156">
        <v>0</v>
      </c>
      <c r="F69" s="182">
        <v>0</v>
      </c>
      <c r="G69" s="165">
        <v>0</v>
      </c>
      <c r="H69" s="147">
        <f t="shared" si="7"/>
        <v>0</v>
      </c>
      <c r="I69" s="156">
        <v>0</v>
      </c>
      <c r="J69" s="148">
        <v>0</v>
      </c>
      <c r="K69" s="148">
        <v>0</v>
      </c>
    </row>
    <row r="70" spans="1:11" ht="25.5" x14ac:dyDescent="0.25">
      <c r="A70" s="149"/>
      <c r="B70" s="149" t="s">
        <v>151</v>
      </c>
      <c r="C70" s="149" t="s">
        <v>242</v>
      </c>
      <c r="D70" s="150">
        <v>62300</v>
      </c>
      <c r="E70" s="153">
        <v>0</v>
      </c>
      <c r="F70" s="178">
        <v>0</v>
      </c>
      <c r="G70" s="155">
        <v>0</v>
      </c>
      <c r="H70" s="151">
        <f t="shared" si="7"/>
        <v>0</v>
      </c>
      <c r="I70" s="153">
        <v>0</v>
      </c>
      <c r="J70" s="133">
        <v>0</v>
      </c>
      <c r="K70" s="133">
        <v>0</v>
      </c>
    </row>
    <row r="71" spans="1:11" x14ac:dyDescent="0.25">
      <c r="A71" s="144"/>
      <c r="B71" s="144">
        <v>381</v>
      </c>
      <c r="C71" s="144" t="s">
        <v>258</v>
      </c>
      <c r="D71" s="145"/>
      <c r="E71" s="156">
        <v>442.41</v>
      </c>
      <c r="F71" s="182">
        <v>1300</v>
      </c>
      <c r="G71" s="165">
        <v>0</v>
      </c>
      <c r="H71" s="147">
        <f t="shared" si="7"/>
        <v>0</v>
      </c>
      <c r="I71" s="156">
        <v>0</v>
      </c>
      <c r="J71" s="133">
        <v>0</v>
      </c>
      <c r="K71" s="148">
        <v>0</v>
      </c>
    </row>
    <row r="72" spans="1:11" x14ac:dyDescent="0.25">
      <c r="A72" s="149"/>
      <c r="B72" s="149">
        <v>3812</v>
      </c>
      <c r="C72" s="149" t="s">
        <v>162</v>
      </c>
      <c r="D72" s="150">
        <v>62300</v>
      </c>
      <c r="E72" s="152">
        <v>442.41</v>
      </c>
      <c r="F72" s="178">
        <v>1300</v>
      </c>
      <c r="G72" s="155">
        <v>0</v>
      </c>
      <c r="H72" s="151">
        <f t="shared" si="7"/>
        <v>0</v>
      </c>
      <c r="I72" s="153">
        <v>0</v>
      </c>
      <c r="J72" s="133">
        <v>0</v>
      </c>
      <c r="K72" s="148">
        <v>0</v>
      </c>
    </row>
    <row r="73" spans="1:11" x14ac:dyDescent="0.25">
      <c r="A73" s="144"/>
      <c r="B73" s="144">
        <v>382</v>
      </c>
      <c r="C73" s="144" t="s">
        <v>259</v>
      </c>
      <c r="D73" s="150"/>
      <c r="E73" s="147">
        <v>1081.8800000000001</v>
      </c>
      <c r="F73" s="182">
        <v>0</v>
      </c>
      <c r="G73" s="165">
        <v>0</v>
      </c>
      <c r="H73" s="147">
        <f t="shared" si="7"/>
        <v>0</v>
      </c>
      <c r="I73" s="147">
        <v>0</v>
      </c>
      <c r="J73" s="148">
        <f t="shared" si="5"/>
        <v>0</v>
      </c>
      <c r="K73" s="148">
        <v>0</v>
      </c>
    </row>
    <row r="74" spans="1:11" x14ac:dyDescent="0.25">
      <c r="A74" s="149"/>
      <c r="B74" s="149">
        <v>382</v>
      </c>
      <c r="C74" s="149" t="s">
        <v>259</v>
      </c>
      <c r="D74" s="150">
        <v>55263</v>
      </c>
      <c r="E74" s="151">
        <v>1081.8800000000001</v>
      </c>
      <c r="F74" s="178">
        <v>0</v>
      </c>
      <c r="G74" s="155">
        <v>0</v>
      </c>
      <c r="H74" s="151">
        <f t="shared" si="7"/>
        <v>0</v>
      </c>
      <c r="I74" s="151">
        <v>0</v>
      </c>
      <c r="J74" s="133">
        <f t="shared" si="5"/>
        <v>0</v>
      </c>
      <c r="K74" s="133">
        <v>0</v>
      </c>
    </row>
    <row r="75" spans="1:11" ht="25.5" x14ac:dyDescent="0.25">
      <c r="A75" s="139" t="s">
        <v>260</v>
      </c>
      <c r="B75" s="139" t="s">
        <v>205</v>
      </c>
      <c r="C75" s="139" t="s">
        <v>261</v>
      </c>
      <c r="D75" s="140"/>
      <c r="E75" s="142">
        <v>1948426.82</v>
      </c>
      <c r="F75" s="183">
        <f t="shared" ref="F75:G75" si="9">F76</f>
        <v>2093048</v>
      </c>
      <c r="G75" s="183">
        <f t="shared" si="9"/>
        <v>2113048</v>
      </c>
      <c r="H75" s="142">
        <f t="shared" si="7"/>
        <v>164621.17999999993</v>
      </c>
      <c r="I75" s="142">
        <v>1948426.82</v>
      </c>
      <c r="J75" s="143">
        <f t="shared" si="5"/>
        <v>100</v>
      </c>
      <c r="K75" s="143">
        <f t="shared" si="8"/>
        <v>92.209302391616291</v>
      </c>
    </row>
    <row r="76" spans="1:11" x14ac:dyDescent="0.25">
      <c r="A76" s="144"/>
      <c r="B76" s="144">
        <v>3</v>
      </c>
      <c r="C76" s="144" t="s">
        <v>207</v>
      </c>
      <c r="D76" s="145"/>
      <c r="E76" s="147">
        <v>1948426.82</v>
      </c>
      <c r="F76" s="182">
        <f>F77+F86+F97</f>
        <v>2093048</v>
      </c>
      <c r="G76" s="182">
        <f>G77+G86+G97</f>
        <v>2113048</v>
      </c>
      <c r="H76" s="147">
        <f t="shared" si="7"/>
        <v>164621.17999999993</v>
      </c>
      <c r="I76" s="147">
        <v>1948426.82</v>
      </c>
      <c r="J76" s="148">
        <f t="shared" si="5"/>
        <v>100</v>
      </c>
      <c r="K76" s="148">
        <f t="shared" si="8"/>
        <v>92.209302391616291</v>
      </c>
    </row>
    <row r="77" spans="1:11" x14ac:dyDescent="0.25">
      <c r="A77" s="144"/>
      <c r="B77" s="144">
        <v>31</v>
      </c>
      <c r="C77" s="144" t="s">
        <v>262</v>
      </c>
      <c r="D77" s="145"/>
      <c r="E77" s="147">
        <f>E78+E81+E83</f>
        <v>1889097.6800000002</v>
      </c>
      <c r="F77" s="182">
        <f>F78+F81+F83</f>
        <v>2031000</v>
      </c>
      <c r="G77" s="182">
        <f>G78+G81+G83</f>
        <v>2031000</v>
      </c>
      <c r="H77" s="147">
        <f t="shared" si="7"/>
        <v>141902.31999999983</v>
      </c>
      <c r="I77" s="147">
        <f>I78+I81+I83</f>
        <v>1889097.6800000002</v>
      </c>
      <c r="J77" s="148">
        <f>I77/E77*100</f>
        <v>100</v>
      </c>
      <c r="K77" s="148">
        <f t="shared" si="8"/>
        <v>93.0131797144264</v>
      </c>
    </row>
    <row r="78" spans="1:11" x14ac:dyDescent="0.25">
      <c r="A78" s="144"/>
      <c r="B78" s="144">
        <v>311</v>
      </c>
      <c r="C78" s="144" t="s">
        <v>263</v>
      </c>
      <c r="D78" s="145"/>
      <c r="E78" s="147">
        <v>1559126.25</v>
      </c>
      <c r="F78" s="182">
        <v>1629000</v>
      </c>
      <c r="G78" s="182">
        <v>1629000</v>
      </c>
      <c r="H78" s="147">
        <f t="shared" si="7"/>
        <v>69873.75</v>
      </c>
      <c r="I78" s="147">
        <v>1559126.25</v>
      </c>
      <c r="J78" s="148">
        <f t="shared" si="5"/>
        <v>100</v>
      </c>
      <c r="K78" s="148">
        <f t="shared" si="8"/>
        <v>95.710635359116026</v>
      </c>
    </row>
    <row r="79" spans="1:11" x14ac:dyDescent="0.25">
      <c r="A79" s="149"/>
      <c r="B79" s="149">
        <v>3111</v>
      </c>
      <c r="C79" s="149" t="s">
        <v>263</v>
      </c>
      <c r="D79" s="150">
        <v>53082</v>
      </c>
      <c r="E79" s="151">
        <v>1559126.25</v>
      </c>
      <c r="F79" s="178">
        <v>1629000</v>
      </c>
      <c r="G79" s="155">
        <v>1629000</v>
      </c>
      <c r="H79" s="151">
        <f t="shared" si="7"/>
        <v>743349.08</v>
      </c>
      <c r="I79" s="151">
        <v>885650.92</v>
      </c>
      <c r="J79" s="133">
        <f t="shared" si="5"/>
        <v>56.804310747766586</v>
      </c>
      <c r="K79" s="133">
        <f t="shared" si="8"/>
        <v>54.367766728054022</v>
      </c>
    </row>
    <row r="80" spans="1:11" ht="25.5" x14ac:dyDescent="0.25">
      <c r="A80" s="149"/>
      <c r="B80" s="149">
        <v>3111</v>
      </c>
      <c r="C80" s="149" t="s">
        <v>264</v>
      </c>
      <c r="D80" s="150">
        <v>53082</v>
      </c>
      <c r="E80" s="151">
        <v>0</v>
      </c>
      <c r="F80" s="178">
        <v>0</v>
      </c>
      <c r="G80" s="155">
        <v>0</v>
      </c>
      <c r="H80" s="151">
        <f t="shared" si="7"/>
        <v>0</v>
      </c>
      <c r="I80" s="151">
        <v>0</v>
      </c>
      <c r="J80" s="133">
        <v>0</v>
      </c>
      <c r="K80" s="133">
        <v>0</v>
      </c>
    </row>
    <row r="81" spans="1:11" ht="25.5" x14ac:dyDescent="0.25">
      <c r="A81" s="144"/>
      <c r="B81" s="144">
        <v>312</v>
      </c>
      <c r="C81" s="144" t="s">
        <v>265</v>
      </c>
      <c r="D81" s="145"/>
      <c r="E81" s="147">
        <v>41002.86</v>
      </c>
      <c r="F81" s="182">
        <v>80000</v>
      </c>
      <c r="G81" s="165">
        <v>80000</v>
      </c>
      <c r="H81" s="147">
        <f t="shared" si="7"/>
        <v>38997.14</v>
      </c>
      <c r="I81" s="147">
        <v>41002.86</v>
      </c>
      <c r="J81" s="148">
        <f t="shared" si="5"/>
        <v>100</v>
      </c>
      <c r="K81" s="148">
        <f t="shared" si="8"/>
        <v>51.253574999999998</v>
      </c>
    </row>
    <row r="82" spans="1:11" x14ac:dyDescent="0.25">
      <c r="A82" s="149"/>
      <c r="B82" s="149">
        <v>3121</v>
      </c>
      <c r="C82" s="149" t="s">
        <v>266</v>
      </c>
      <c r="D82" s="150">
        <v>53082</v>
      </c>
      <c r="E82" s="151">
        <v>41002.86</v>
      </c>
      <c r="F82" s="178">
        <v>80000</v>
      </c>
      <c r="G82" s="155">
        <v>80000</v>
      </c>
      <c r="H82" s="151">
        <f t="shared" si="7"/>
        <v>16479.349999999999</v>
      </c>
      <c r="I82" s="151">
        <v>63520.65</v>
      </c>
      <c r="J82" s="133">
        <f t="shared" ref="J82:J93" si="10">I82/E82*100</f>
        <v>154.91760818635578</v>
      </c>
      <c r="K82" s="133">
        <f t="shared" si="8"/>
        <v>79.400812500000001</v>
      </c>
    </row>
    <row r="83" spans="1:11" x14ac:dyDescent="0.25">
      <c r="A83" s="144"/>
      <c r="B83" s="144">
        <v>313</v>
      </c>
      <c r="C83" s="144" t="s">
        <v>267</v>
      </c>
      <c r="D83" s="145"/>
      <c r="E83" s="147">
        <v>288968.57</v>
      </c>
      <c r="F83" s="182">
        <v>322000</v>
      </c>
      <c r="G83" s="182">
        <v>322000</v>
      </c>
      <c r="H83" s="147">
        <f t="shared" si="7"/>
        <v>33031.429999999993</v>
      </c>
      <c r="I83" s="147">
        <v>288968.57</v>
      </c>
      <c r="J83" s="148">
        <f t="shared" si="10"/>
        <v>100</v>
      </c>
      <c r="K83" s="148">
        <f t="shared" si="8"/>
        <v>89.741791925465847</v>
      </c>
    </row>
    <row r="84" spans="1:11" ht="25.5" x14ac:dyDescent="0.25">
      <c r="A84" s="149"/>
      <c r="B84" s="149">
        <v>3132</v>
      </c>
      <c r="C84" s="149" t="s">
        <v>268</v>
      </c>
      <c r="D84" s="150">
        <v>53082</v>
      </c>
      <c r="E84" s="151">
        <v>288968.57</v>
      </c>
      <c r="F84" s="178">
        <v>322000</v>
      </c>
      <c r="G84" s="155">
        <v>322000</v>
      </c>
      <c r="H84" s="151">
        <f t="shared" si="7"/>
        <v>175144.43</v>
      </c>
      <c r="I84" s="151">
        <v>146855.57</v>
      </c>
      <c r="J84" s="133">
        <f t="shared" si="10"/>
        <v>50.820603084965263</v>
      </c>
      <c r="K84" s="133">
        <f t="shared" si="8"/>
        <v>45.607319875776398</v>
      </c>
    </row>
    <row r="85" spans="1:11" ht="38.25" x14ac:dyDescent="0.25">
      <c r="A85" s="149"/>
      <c r="B85" s="149">
        <v>3133</v>
      </c>
      <c r="C85" s="149" t="s">
        <v>269</v>
      </c>
      <c r="D85" s="150">
        <v>53082</v>
      </c>
      <c r="E85" s="151">
        <v>0</v>
      </c>
      <c r="F85" s="178">
        <v>0</v>
      </c>
      <c r="G85" s="155">
        <v>0</v>
      </c>
      <c r="H85" s="151">
        <f t="shared" si="7"/>
        <v>0</v>
      </c>
      <c r="I85" s="151">
        <v>0</v>
      </c>
      <c r="J85" s="133">
        <v>0</v>
      </c>
      <c r="K85" s="133">
        <v>0</v>
      </c>
    </row>
    <row r="86" spans="1:11" x14ac:dyDescent="0.25">
      <c r="A86" s="144"/>
      <c r="B86" s="144">
        <v>32</v>
      </c>
      <c r="C86" s="144" t="s">
        <v>208</v>
      </c>
      <c r="D86" s="145"/>
      <c r="E86" s="147">
        <f>E87+E89+E91+E94</f>
        <v>59329.14</v>
      </c>
      <c r="F86" s="147">
        <f>F87+F89+F91+F94</f>
        <v>62048</v>
      </c>
      <c r="G86" s="165">
        <f>G87+G89+G91+G94</f>
        <v>82048</v>
      </c>
      <c r="H86" s="147">
        <f t="shared" si="7"/>
        <v>22718.86</v>
      </c>
      <c r="I86" s="147">
        <f>I87+I89+I91+I94</f>
        <v>59329.14</v>
      </c>
      <c r="J86" s="148">
        <f t="shared" si="10"/>
        <v>100</v>
      </c>
      <c r="K86" s="148">
        <f t="shared" si="8"/>
        <v>72.310281786271446</v>
      </c>
    </row>
    <row r="87" spans="1:11" ht="25.5" x14ac:dyDescent="0.25">
      <c r="A87" s="144"/>
      <c r="B87" s="144">
        <v>321</v>
      </c>
      <c r="C87" s="144" t="s">
        <v>210</v>
      </c>
      <c r="D87" s="145"/>
      <c r="E87" s="147">
        <v>50068.34</v>
      </c>
      <c r="F87" s="182">
        <v>55000</v>
      </c>
      <c r="G87" s="165">
        <v>55000</v>
      </c>
      <c r="H87" s="151">
        <f t="shared" si="7"/>
        <v>4931.6600000000035</v>
      </c>
      <c r="I87" s="147">
        <v>50068.34</v>
      </c>
      <c r="J87" s="148">
        <f t="shared" si="10"/>
        <v>100</v>
      </c>
      <c r="K87" s="148">
        <f t="shared" si="8"/>
        <v>91.03334545454544</v>
      </c>
    </row>
    <row r="88" spans="1:11" ht="25.5" x14ac:dyDescent="0.25">
      <c r="A88" s="149"/>
      <c r="B88" s="149">
        <v>3212</v>
      </c>
      <c r="C88" s="149" t="s">
        <v>270</v>
      </c>
      <c r="D88" s="150">
        <v>53082</v>
      </c>
      <c r="E88" s="151">
        <v>50068.34</v>
      </c>
      <c r="F88" s="178">
        <v>55000</v>
      </c>
      <c r="G88" s="155">
        <v>55000</v>
      </c>
      <c r="H88" s="151">
        <f t="shared" si="7"/>
        <v>36497.11</v>
      </c>
      <c r="I88" s="151">
        <v>18502.89</v>
      </c>
      <c r="J88" s="133">
        <f t="shared" si="10"/>
        <v>36.955269537596017</v>
      </c>
      <c r="K88" s="133">
        <f t="shared" si="8"/>
        <v>33.641618181818181</v>
      </c>
    </row>
    <row r="89" spans="1:11" ht="25.5" x14ac:dyDescent="0.25">
      <c r="A89" s="144"/>
      <c r="B89" s="144">
        <v>322</v>
      </c>
      <c r="C89" s="144" t="s">
        <v>216</v>
      </c>
      <c r="D89" s="145"/>
      <c r="E89" s="147">
        <v>0</v>
      </c>
      <c r="F89" s="182">
        <v>1000</v>
      </c>
      <c r="G89" s="165">
        <v>1000</v>
      </c>
      <c r="H89" s="147">
        <f t="shared" si="7"/>
        <v>1000</v>
      </c>
      <c r="I89" s="147">
        <v>0</v>
      </c>
      <c r="J89" s="148">
        <v>0</v>
      </c>
      <c r="K89" s="148">
        <f t="shared" si="8"/>
        <v>0</v>
      </c>
    </row>
    <row r="90" spans="1:11" ht="25.5" x14ac:dyDescent="0.25">
      <c r="A90" s="149"/>
      <c r="B90" s="149" t="s">
        <v>119</v>
      </c>
      <c r="C90" s="149" t="s">
        <v>217</v>
      </c>
      <c r="D90" s="150">
        <v>53082</v>
      </c>
      <c r="E90" s="151">
        <v>0</v>
      </c>
      <c r="F90" s="178">
        <v>1000</v>
      </c>
      <c r="G90" s="155">
        <v>1000</v>
      </c>
      <c r="H90" s="151">
        <f t="shared" si="7"/>
        <v>1000</v>
      </c>
      <c r="I90" s="151">
        <v>0</v>
      </c>
      <c r="J90" s="133">
        <v>0</v>
      </c>
      <c r="K90" s="133">
        <f t="shared" si="8"/>
        <v>0</v>
      </c>
    </row>
    <row r="91" spans="1:11" x14ac:dyDescent="0.25">
      <c r="A91" s="144"/>
      <c r="B91" s="144" t="s">
        <v>223</v>
      </c>
      <c r="C91" s="144" t="s">
        <v>224</v>
      </c>
      <c r="D91" s="145"/>
      <c r="E91" s="147">
        <v>4271.62</v>
      </c>
      <c r="F91" s="182">
        <v>0</v>
      </c>
      <c r="G91" s="165">
        <v>20000</v>
      </c>
      <c r="H91" s="147">
        <f t="shared" si="7"/>
        <v>15728.380000000001</v>
      </c>
      <c r="I91" s="147">
        <v>4271.62</v>
      </c>
      <c r="J91" s="148">
        <f t="shared" si="10"/>
        <v>100</v>
      </c>
      <c r="K91" s="148">
        <f t="shared" si="8"/>
        <v>21.3581</v>
      </c>
    </row>
    <row r="92" spans="1:11" ht="25.5" x14ac:dyDescent="0.25">
      <c r="A92" s="149"/>
      <c r="B92" s="149" t="s">
        <v>231</v>
      </c>
      <c r="C92" s="149" t="s">
        <v>232</v>
      </c>
      <c r="D92" s="150">
        <v>53082</v>
      </c>
      <c r="E92" s="151">
        <v>0</v>
      </c>
      <c r="F92" s="178">
        <v>0</v>
      </c>
      <c r="G92" s="155">
        <v>0</v>
      </c>
      <c r="H92" s="151">
        <f t="shared" si="7"/>
        <v>0</v>
      </c>
      <c r="I92" s="151">
        <v>0</v>
      </c>
      <c r="J92" s="133">
        <v>0</v>
      </c>
      <c r="K92" s="133">
        <v>0</v>
      </c>
    </row>
    <row r="93" spans="1:11" ht="25.5" x14ac:dyDescent="0.25">
      <c r="A93" s="149"/>
      <c r="B93" s="149">
        <v>3237</v>
      </c>
      <c r="C93" s="149" t="s">
        <v>234</v>
      </c>
      <c r="D93" s="150">
        <v>53082</v>
      </c>
      <c r="E93" s="151">
        <v>4271.62</v>
      </c>
      <c r="F93" s="178">
        <v>0</v>
      </c>
      <c r="G93" s="155">
        <v>20000</v>
      </c>
      <c r="H93" s="151">
        <f t="shared" si="7"/>
        <v>20000</v>
      </c>
      <c r="I93" s="151">
        <v>0</v>
      </c>
      <c r="J93" s="133">
        <f t="shared" si="10"/>
        <v>0</v>
      </c>
      <c r="K93" s="133">
        <f t="shared" si="8"/>
        <v>0</v>
      </c>
    </row>
    <row r="94" spans="1:11" ht="25.5" x14ac:dyDescent="0.25">
      <c r="A94" s="144"/>
      <c r="B94" s="144">
        <v>329</v>
      </c>
      <c r="C94" s="144" t="s">
        <v>242</v>
      </c>
      <c r="D94" s="145"/>
      <c r="E94" s="147">
        <v>4989.18</v>
      </c>
      <c r="F94" s="182">
        <v>6048</v>
      </c>
      <c r="G94" s="165">
        <v>6048</v>
      </c>
      <c r="H94" s="147">
        <f t="shared" si="7"/>
        <v>1058.8199999999997</v>
      </c>
      <c r="I94" s="147">
        <v>4989.18</v>
      </c>
      <c r="J94" s="148">
        <f t="shared" ref="J94:J157" si="11">I94/E94*100</f>
        <v>100</v>
      </c>
      <c r="K94" s="148">
        <f t="shared" si="8"/>
        <v>82.493055555555557</v>
      </c>
    </row>
    <row r="95" spans="1:11" x14ac:dyDescent="0.25">
      <c r="A95" s="149"/>
      <c r="B95" s="149">
        <v>3295</v>
      </c>
      <c r="C95" s="149" t="s">
        <v>271</v>
      </c>
      <c r="D95" s="150">
        <v>53082</v>
      </c>
      <c r="E95" s="151">
        <v>4989.18</v>
      </c>
      <c r="F95" s="178">
        <v>6048</v>
      </c>
      <c r="G95" s="155">
        <v>6048</v>
      </c>
      <c r="H95" s="151">
        <f t="shared" si="7"/>
        <v>1058.8199999999997</v>
      </c>
      <c r="I95" s="151">
        <v>4989.18</v>
      </c>
      <c r="J95" s="133">
        <f t="shared" si="11"/>
        <v>100</v>
      </c>
      <c r="K95" s="133">
        <f t="shared" si="8"/>
        <v>82.493055555555557</v>
      </c>
    </row>
    <row r="96" spans="1:11" x14ac:dyDescent="0.25">
      <c r="A96" s="149"/>
      <c r="B96" s="149">
        <v>3296</v>
      </c>
      <c r="C96" s="149" t="s">
        <v>272</v>
      </c>
      <c r="D96" s="150">
        <v>53082</v>
      </c>
      <c r="E96" s="151">
        <v>0</v>
      </c>
      <c r="F96" s="178">
        <v>0</v>
      </c>
      <c r="G96" s="155">
        <v>0</v>
      </c>
      <c r="H96" s="151">
        <f t="shared" si="7"/>
        <v>0</v>
      </c>
      <c r="I96" s="151">
        <v>0</v>
      </c>
      <c r="J96" s="133">
        <v>0</v>
      </c>
      <c r="K96" s="133">
        <v>0</v>
      </c>
    </row>
    <row r="97" spans="1:12" x14ac:dyDescent="0.25">
      <c r="A97" s="144"/>
      <c r="B97" s="144">
        <v>34</v>
      </c>
      <c r="C97" s="144" t="s">
        <v>243</v>
      </c>
      <c r="D97" s="145"/>
      <c r="E97" s="147">
        <v>0</v>
      </c>
      <c r="F97" s="182">
        <f>F98</f>
        <v>0</v>
      </c>
      <c r="G97" s="165">
        <v>0</v>
      </c>
      <c r="H97" s="151">
        <f t="shared" si="7"/>
        <v>0</v>
      </c>
      <c r="I97" s="147">
        <v>0</v>
      </c>
      <c r="J97" s="148">
        <v>0</v>
      </c>
      <c r="K97" s="148">
        <v>0</v>
      </c>
    </row>
    <row r="98" spans="1:12" x14ac:dyDescent="0.25">
      <c r="A98" s="144"/>
      <c r="B98" s="144">
        <v>343</v>
      </c>
      <c r="C98" s="144" t="s">
        <v>273</v>
      </c>
      <c r="D98" s="145"/>
      <c r="E98" s="147">
        <v>0</v>
      </c>
      <c r="F98" s="182">
        <v>0</v>
      </c>
      <c r="G98" s="165">
        <v>0</v>
      </c>
      <c r="H98" s="151">
        <f t="shared" si="7"/>
        <v>0</v>
      </c>
      <c r="I98" s="147">
        <v>0</v>
      </c>
      <c r="J98" s="148">
        <v>0</v>
      </c>
      <c r="K98" s="148">
        <v>0</v>
      </c>
    </row>
    <row r="99" spans="1:12" x14ac:dyDescent="0.25">
      <c r="A99" s="149"/>
      <c r="B99" s="149">
        <v>3433</v>
      </c>
      <c r="C99" s="149" t="s">
        <v>273</v>
      </c>
      <c r="D99" s="150">
        <v>53082</v>
      </c>
      <c r="E99" s="151">
        <v>0</v>
      </c>
      <c r="F99" s="178">
        <v>0</v>
      </c>
      <c r="G99" s="155">
        <v>0</v>
      </c>
      <c r="H99" s="151">
        <f t="shared" si="7"/>
        <v>0</v>
      </c>
      <c r="I99" s="151">
        <v>0</v>
      </c>
      <c r="J99" s="133">
        <v>0</v>
      </c>
      <c r="K99" s="133">
        <v>0</v>
      </c>
    </row>
    <row r="100" spans="1:12" ht="25.5" x14ac:dyDescent="0.25">
      <c r="A100" s="135">
        <v>2102</v>
      </c>
      <c r="B100" s="135" t="s">
        <v>202</v>
      </c>
      <c r="C100" s="135" t="s">
        <v>274</v>
      </c>
      <c r="D100" s="124"/>
      <c r="E100" s="159">
        <v>67939.72</v>
      </c>
      <c r="F100" s="184">
        <f>SUM(F101)</f>
        <v>146747.09</v>
      </c>
      <c r="G100" s="184">
        <f>SUM(G101)</f>
        <v>155983.22999999998</v>
      </c>
      <c r="H100" s="137">
        <f t="shared" si="7"/>
        <v>88043.50999999998</v>
      </c>
      <c r="I100" s="159">
        <v>67939.72</v>
      </c>
      <c r="J100" s="138">
        <f t="shared" si="11"/>
        <v>100</v>
      </c>
      <c r="K100" s="138">
        <f t="shared" si="8"/>
        <v>43.555784810969747</v>
      </c>
    </row>
    <row r="101" spans="1:12" ht="25.5" x14ac:dyDescent="0.25">
      <c r="A101" s="139" t="s">
        <v>275</v>
      </c>
      <c r="B101" s="139" t="s">
        <v>205</v>
      </c>
      <c r="C101" s="139" t="s">
        <v>276</v>
      </c>
      <c r="D101" s="140"/>
      <c r="E101" s="142">
        <v>67939.72</v>
      </c>
      <c r="F101" s="183">
        <f>F102</f>
        <v>146747.09</v>
      </c>
      <c r="G101" s="183">
        <f>G102</f>
        <v>155983.22999999998</v>
      </c>
      <c r="H101" s="142">
        <f t="shared" si="7"/>
        <v>88043.50999999998</v>
      </c>
      <c r="I101" s="142">
        <v>67939.72</v>
      </c>
      <c r="J101" s="143">
        <f>I101/E101*100</f>
        <v>100</v>
      </c>
      <c r="K101" s="143">
        <f>I101/G101*100</f>
        <v>43.555784810969747</v>
      </c>
    </row>
    <row r="102" spans="1:12" x14ac:dyDescent="0.25">
      <c r="A102" s="144"/>
      <c r="B102" s="144">
        <v>3</v>
      </c>
      <c r="C102" s="144" t="s">
        <v>207</v>
      </c>
      <c r="D102" s="145"/>
      <c r="E102" s="147">
        <f>E103+E110</f>
        <v>67939.72</v>
      </c>
      <c r="F102" s="147">
        <f>F103+F110</f>
        <v>146747.09</v>
      </c>
      <c r="G102" s="147">
        <f>G103+G110</f>
        <v>155983.22999999998</v>
      </c>
      <c r="H102" s="147">
        <f t="shared" si="7"/>
        <v>76216.629999999976</v>
      </c>
      <c r="I102" s="147">
        <f>I103+I110</f>
        <v>79766.600000000006</v>
      </c>
      <c r="J102" s="148">
        <f t="shared" si="11"/>
        <v>117.4079021815221</v>
      </c>
      <c r="K102" s="148">
        <f t="shared" si="8"/>
        <v>51.137933225257626</v>
      </c>
    </row>
    <row r="103" spans="1:12" x14ac:dyDescent="0.25">
      <c r="A103" s="144"/>
      <c r="B103" s="144">
        <v>32</v>
      </c>
      <c r="C103" s="144" t="s">
        <v>208</v>
      </c>
      <c r="D103" s="145"/>
      <c r="E103" s="147">
        <f>E104+E106+E108</f>
        <v>35953.08</v>
      </c>
      <c r="F103" s="147">
        <f>F104+F106+F108</f>
        <v>83927.87</v>
      </c>
      <c r="G103" s="147">
        <f>G104+G106+G108</f>
        <v>93164.01</v>
      </c>
      <c r="H103" s="147">
        <f t="shared" si="7"/>
        <v>44979.09</v>
      </c>
      <c r="I103" s="147">
        <f>I104+I106+I108</f>
        <v>48184.92</v>
      </c>
      <c r="J103" s="148">
        <f t="shared" si="11"/>
        <v>134.02167491630757</v>
      </c>
      <c r="K103" s="148">
        <f t="shared" si="8"/>
        <v>51.720530277732792</v>
      </c>
    </row>
    <row r="104" spans="1:12" ht="25.5" x14ac:dyDescent="0.25">
      <c r="A104" s="144"/>
      <c r="B104" s="144">
        <v>322</v>
      </c>
      <c r="C104" s="144" t="s">
        <v>277</v>
      </c>
      <c r="D104" s="145"/>
      <c r="E104" s="147">
        <v>27798.02</v>
      </c>
      <c r="F104" s="182">
        <v>69500</v>
      </c>
      <c r="G104" s="182">
        <v>69500</v>
      </c>
      <c r="H104" s="147">
        <f t="shared" si="7"/>
        <v>36131.1</v>
      </c>
      <c r="I104" s="204">
        <v>33368.9</v>
      </c>
      <c r="J104" s="148">
        <f t="shared" si="11"/>
        <v>120.04056404017265</v>
      </c>
      <c r="K104" s="148">
        <f t="shared" si="8"/>
        <v>48.012805755395689</v>
      </c>
    </row>
    <row r="105" spans="1:12" x14ac:dyDescent="0.25">
      <c r="A105" s="149"/>
      <c r="B105" s="149">
        <v>3223</v>
      </c>
      <c r="C105" s="149" t="s">
        <v>256</v>
      </c>
      <c r="D105" s="150">
        <v>11001</v>
      </c>
      <c r="E105" s="160">
        <v>27798.02</v>
      </c>
      <c r="F105" s="178">
        <v>69500</v>
      </c>
      <c r="G105" s="178">
        <v>69500</v>
      </c>
      <c r="H105" s="151">
        <f t="shared" si="7"/>
        <v>36131.1</v>
      </c>
      <c r="I105" s="160">
        <v>33368.9</v>
      </c>
      <c r="J105" s="133">
        <f t="shared" si="11"/>
        <v>120.04056404017265</v>
      </c>
      <c r="K105" s="133">
        <f t="shared" si="8"/>
        <v>48.012805755395689</v>
      </c>
    </row>
    <row r="106" spans="1:12" x14ac:dyDescent="0.25">
      <c r="A106" s="144"/>
      <c r="B106" s="144" t="s">
        <v>223</v>
      </c>
      <c r="C106" s="144" t="s">
        <v>224</v>
      </c>
      <c r="D106" s="145"/>
      <c r="E106" s="147">
        <v>6276.01</v>
      </c>
      <c r="F106" s="182">
        <v>11296.12</v>
      </c>
      <c r="G106" s="165">
        <v>20532.259999999998</v>
      </c>
      <c r="H106" s="147">
        <f t="shared" si="7"/>
        <v>6352.1299999999992</v>
      </c>
      <c r="I106" s="147">
        <v>14180.13</v>
      </c>
      <c r="J106" s="148">
        <f t="shared" si="11"/>
        <v>225.94180060261215</v>
      </c>
      <c r="K106" s="148">
        <f t="shared" ref="K106:K169" si="12">I106/G106*100</f>
        <v>69.062684770210396</v>
      </c>
    </row>
    <row r="107" spans="1:12" ht="25.5" x14ac:dyDescent="0.25">
      <c r="A107" s="149"/>
      <c r="B107" s="149" t="s">
        <v>131</v>
      </c>
      <c r="C107" s="149" t="s">
        <v>226</v>
      </c>
      <c r="D107" s="150">
        <v>11001</v>
      </c>
      <c r="E107" s="151">
        <v>6276.01</v>
      </c>
      <c r="F107" s="178">
        <v>11296.12</v>
      </c>
      <c r="G107" s="155">
        <v>20532.259999999998</v>
      </c>
      <c r="H107" s="151">
        <f t="shared" si="7"/>
        <v>6352.1299999999992</v>
      </c>
      <c r="I107" s="151">
        <v>14180.13</v>
      </c>
      <c r="J107" s="133">
        <f t="shared" si="11"/>
        <v>225.94180060261215</v>
      </c>
      <c r="K107" s="133">
        <f t="shared" si="12"/>
        <v>69.062684770210396</v>
      </c>
    </row>
    <row r="108" spans="1:12" ht="25.5" x14ac:dyDescent="0.25">
      <c r="A108" s="144"/>
      <c r="B108" s="144">
        <v>329</v>
      </c>
      <c r="C108" s="144" t="s">
        <v>242</v>
      </c>
      <c r="D108" s="145"/>
      <c r="E108" s="147">
        <v>1879.05</v>
      </c>
      <c r="F108" s="182">
        <v>3131.75</v>
      </c>
      <c r="G108" s="165">
        <v>3131.75</v>
      </c>
      <c r="H108" s="147">
        <f t="shared" si="7"/>
        <v>2495.86</v>
      </c>
      <c r="I108" s="147">
        <v>635.89</v>
      </c>
      <c r="J108" s="148">
        <f t="shared" si="11"/>
        <v>33.841036694074134</v>
      </c>
      <c r="K108" s="148">
        <f t="shared" si="12"/>
        <v>20.30462201644448</v>
      </c>
    </row>
    <row r="109" spans="1:12" x14ac:dyDescent="0.25">
      <c r="A109" s="149"/>
      <c r="B109" s="149">
        <v>3292</v>
      </c>
      <c r="C109" s="149" t="s">
        <v>278</v>
      </c>
      <c r="D109" s="150">
        <v>11001</v>
      </c>
      <c r="E109" s="151">
        <v>1879.05</v>
      </c>
      <c r="F109" s="178">
        <v>3131.75</v>
      </c>
      <c r="G109" s="155">
        <v>3131.75</v>
      </c>
      <c r="H109" s="151">
        <f t="shared" ref="H109:H172" si="13">G109-I109</f>
        <v>2495.86</v>
      </c>
      <c r="I109" s="151">
        <v>635.89</v>
      </c>
      <c r="J109" s="133">
        <f t="shared" si="11"/>
        <v>33.841036694074134</v>
      </c>
      <c r="K109" s="133">
        <f t="shared" si="12"/>
        <v>20.30462201644448</v>
      </c>
    </row>
    <row r="110" spans="1:12" ht="25.5" x14ac:dyDescent="0.25">
      <c r="A110" s="144"/>
      <c r="B110" s="144">
        <v>37</v>
      </c>
      <c r="C110" s="144" t="s">
        <v>249</v>
      </c>
      <c r="D110" s="145"/>
      <c r="E110" s="147">
        <v>31986.639999999999</v>
      </c>
      <c r="F110" s="182">
        <v>62819.22</v>
      </c>
      <c r="G110" s="165">
        <v>62819.22</v>
      </c>
      <c r="H110" s="147">
        <f t="shared" si="13"/>
        <v>31237.54</v>
      </c>
      <c r="I110" s="147">
        <v>31581.68</v>
      </c>
      <c r="J110" s="148">
        <f t="shared" si="11"/>
        <v>98.733971433073307</v>
      </c>
      <c r="K110" s="148">
        <f t="shared" si="12"/>
        <v>50.27391298395618</v>
      </c>
    </row>
    <row r="111" spans="1:12" ht="25.5" x14ac:dyDescent="0.25">
      <c r="A111" s="144"/>
      <c r="B111" s="144" t="s">
        <v>250</v>
      </c>
      <c r="C111" s="144" t="s">
        <v>251</v>
      </c>
      <c r="D111" s="145"/>
      <c r="E111" s="147">
        <v>31986.639999999999</v>
      </c>
      <c r="F111" s="182">
        <v>62819.22</v>
      </c>
      <c r="G111" s="165">
        <v>62819.22</v>
      </c>
      <c r="H111" s="147">
        <f t="shared" si="13"/>
        <v>31237.54</v>
      </c>
      <c r="I111" s="147">
        <v>31581.68</v>
      </c>
      <c r="J111" s="148">
        <f t="shared" si="11"/>
        <v>98.733971433073307</v>
      </c>
      <c r="K111" s="148">
        <f t="shared" si="12"/>
        <v>50.27391298395618</v>
      </c>
      <c r="L111" s="123"/>
    </row>
    <row r="112" spans="1:12" x14ac:dyDescent="0.25">
      <c r="A112" s="149"/>
      <c r="B112" s="149" t="s">
        <v>252</v>
      </c>
      <c r="C112" s="149" t="s">
        <v>253</v>
      </c>
      <c r="D112" s="150">
        <v>11001</v>
      </c>
      <c r="E112" s="151">
        <v>31986.639999999999</v>
      </c>
      <c r="F112" s="178">
        <v>62819.22</v>
      </c>
      <c r="G112" s="155">
        <v>62819.22</v>
      </c>
      <c r="H112" s="151">
        <f t="shared" si="13"/>
        <v>31237.54</v>
      </c>
      <c r="I112" s="151">
        <v>31581.68</v>
      </c>
      <c r="J112" s="133">
        <f t="shared" si="11"/>
        <v>98.733971433073307</v>
      </c>
      <c r="K112" s="133">
        <f t="shared" si="12"/>
        <v>50.27391298395618</v>
      </c>
      <c r="L112" s="123"/>
    </row>
    <row r="113" spans="1:12" x14ac:dyDescent="0.25">
      <c r="A113" s="135">
        <v>2301</v>
      </c>
      <c r="B113" s="135" t="s">
        <v>202</v>
      </c>
      <c r="C113" s="135" t="s">
        <v>279</v>
      </c>
      <c r="D113" s="124"/>
      <c r="E113" s="137">
        <f>E114+E130+E136+E148+E167+E206+E236+E245+E257+E261+E271+E282+E292+E299+E304</f>
        <v>388749.69000000012</v>
      </c>
      <c r="F113" s="137">
        <f>F114+F130+F136+F148+F167+F206+F236+F245+F257+F261+F271+F282+F292+F299+F304</f>
        <v>646471.44999999995</v>
      </c>
      <c r="G113" s="195">
        <f>G114+G130+G136+G148+G167+G206+G236+G245+G257+G261+G271+G282+G299+G292+G304</f>
        <v>654348.44999999995</v>
      </c>
      <c r="H113" s="137">
        <f t="shared" si="13"/>
        <v>407182.73</v>
      </c>
      <c r="I113" s="137">
        <f>I114+I130+I136+I148+I167+I206+I236+I245+I257+I261+I271+I282+I292+I299+I304</f>
        <v>247165.72</v>
      </c>
      <c r="J113" s="138">
        <f t="shared" si="11"/>
        <v>63.579657131044897</v>
      </c>
      <c r="K113" s="138">
        <f t="shared" si="12"/>
        <v>37.772798269790357</v>
      </c>
      <c r="L113" s="123"/>
    </row>
    <row r="114" spans="1:12" x14ac:dyDescent="0.25">
      <c r="A114" s="139">
        <v>230102</v>
      </c>
      <c r="B114" s="139" t="s">
        <v>205</v>
      </c>
      <c r="C114" s="139" t="s">
        <v>280</v>
      </c>
      <c r="D114" s="140"/>
      <c r="E114" s="142">
        <f>E115</f>
        <v>500</v>
      </c>
      <c r="F114" s="142">
        <f>F115</f>
        <v>5210</v>
      </c>
      <c r="G114" s="142">
        <f>G115</f>
        <v>5290</v>
      </c>
      <c r="H114" s="142">
        <f t="shared" si="13"/>
        <v>4852.5</v>
      </c>
      <c r="I114" s="142">
        <f>I115</f>
        <v>437.5</v>
      </c>
      <c r="J114" s="143">
        <f t="shared" si="11"/>
        <v>87.5</v>
      </c>
      <c r="K114" s="143">
        <f t="shared" si="12"/>
        <v>8.2703213610586008</v>
      </c>
      <c r="L114" s="123"/>
    </row>
    <row r="115" spans="1:12" x14ac:dyDescent="0.25">
      <c r="A115" s="144"/>
      <c r="B115" s="144">
        <v>3</v>
      </c>
      <c r="C115" s="144" t="s">
        <v>207</v>
      </c>
      <c r="D115" s="145"/>
      <c r="E115" s="151">
        <f>E116+E121</f>
        <v>500</v>
      </c>
      <c r="F115" s="151">
        <f>F116+F121</f>
        <v>5210</v>
      </c>
      <c r="G115" s="165">
        <f>G116+G121</f>
        <v>5290</v>
      </c>
      <c r="H115" s="147">
        <f t="shared" si="13"/>
        <v>4852.5</v>
      </c>
      <c r="I115" s="151">
        <f>I116+I121</f>
        <v>437.5</v>
      </c>
      <c r="J115" s="148">
        <f t="shared" si="11"/>
        <v>87.5</v>
      </c>
      <c r="K115" s="148">
        <f t="shared" si="12"/>
        <v>8.2703213610586008</v>
      </c>
      <c r="L115" s="123"/>
    </row>
    <row r="116" spans="1:12" x14ac:dyDescent="0.25">
      <c r="A116" s="144"/>
      <c r="B116" s="144">
        <v>31</v>
      </c>
      <c r="C116" s="144" t="s">
        <v>262</v>
      </c>
      <c r="D116" s="145"/>
      <c r="E116" s="151">
        <f>E117+E119</f>
        <v>0</v>
      </c>
      <c r="F116" s="182">
        <f>SUM(F117+F119)</f>
        <v>540</v>
      </c>
      <c r="G116" s="165">
        <f>G117+G119</f>
        <v>540</v>
      </c>
      <c r="H116" s="151">
        <f t="shared" si="13"/>
        <v>540</v>
      </c>
      <c r="I116" s="151">
        <f>I117+I119</f>
        <v>0</v>
      </c>
      <c r="J116" s="148">
        <v>0</v>
      </c>
      <c r="K116" s="148">
        <f t="shared" si="12"/>
        <v>0</v>
      </c>
      <c r="L116" s="123"/>
    </row>
    <row r="117" spans="1:12" x14ac:dyDescent="0.25">
      <c r="A117" s="144"/>
      <c r="B117" s="144">
        <v>311</v>
      </c>
      <c r="C117" s="144" t="s">
        <v>263</v>
      </c>
      <c r="D117" s="145"/>
      <c r="E117" s="147">
        <v>0</v>
      </c>
      <c r="F117" s="182">
        <v>440</v>
      </c>
      <c r="G117" s="165">
        <v>440</v>
      </c>
      <c r="H117" s="151">
        <f t="shared" si="13"/>
        <v>440</v>
      </c>
      <c r="I117" s="147">
        <v>0</v>
      </c>
      <c r="J117" s="148">
        <v>0</v>
      </c>
      <c r="K117" s="148">
        <f t="shared" si="12"/>
        <v>0</v>
      </c>
      <c r="L117" s="161"/>
    </row>
    <row r="118" spans="1:12" x14ac:dyDescent="0.25">
      <c r="A118" s="149"/>
      <c r="B118" s="149">
        <v>3111</v>
      </c>
      <c r="C118" s="149" t="s">
        <v>263</v>
      </c>
      <c r="D118" s="150">
        <v>58300</v>
      </c>
      <c r="E118" s="151">
        <v>0</v>
      </c>
      <c r="F118" s="178">
        <v>440</v>
      </c>
      <c r="G118" s="155">
        <v>440</v>
      </c>
      <c r="H118" s="151">
        <f t="shared" si="13"/>
        <v>440</v>
      </c>
      <c r="I118" s="151">
        <v>0</v>
      </c>
      <c r="J118" s="148">
        <v>0</v>
      </c>
      <c r="K118" s="148">
        <f t="shared" si="12"/>
        <v>0</v>
      </c>
      <c r="L118" s="123"/>
    </row>
    <row r="119" spans="1:12" x14ac:dyDescent="0.25">
      <c r="A119" s="144"/>
      <c r="B119" s="144">
        <v>313</v>
      </c>
      <c r="C119" s="144" t="s">
        <v>267</v>
      </c>
      <c r="D119" s="145"/>
      <c r="E119" s="147">
        <v>0</v>
      </c>
      <c r="F119" s="182">
        <v>100</v>
      </c>
      <c r="G119" s="165">
        <v>100</v>
      </c>
      <c r="H119" s="151">
        <f t="shared" si="13"/>
        <v>100</v>
      </c>
      <c r="I119" s="147">
        <v>0</v>
      </c>
      <c r="J119" s="148">
        <v>0</v>
      </c>
      <c r="K119" s="148">
        <f t="shared" si="12"/>
        <v>0</v>
      </c>
      <c r="L119" s="123"/>
    </row>
    <row r="120" spans="1:12" ht="25.5" x14ac:dyDescent="0.25">
      <c r="A120" s="149"/>
      <c r="B120" s="149">
        <v>3132</v>
      </c>
      <c r="C120" s="149" t="s">
        <v>268</v>
      </c>
      <c r="D120" s="150">
        <v>58300</v>
      </c>
      <c r="E120" s="151">
        <v>0</v>
      </c>
      <c r="F120" s="178">
        <v>100</v>
      </c>
      <c r="G120" s="155">
        <v>100</v>
      </c>
      <c r="H120" s="151">
        <f t="shared" si="13"/>
        <v>100</v>
      </c>
      <c r="I120" s="151">
        <v>0</v>
      </c>
      <c r="J120" s="148">
        <v>0</v>
      </c>
      <c r="K120" s="148">
        <f t="shared" si="12"/>
        <v>0</v>
      </c>
      <c r="L120" s="123"/>
    </row>
    <row r="121" spans="1:12" x14ac:dyDescent="0.25">
      <c r="A121" s="144"/>
      <c r="B121" s="144">
        <v>32</v>
      </c>
      <c r="C121" s="144" t="s">
        <v>208</v>
      </c>
      <c r="D121" s="145"/>
      <c r="E121" s="147">
        <f>E122+E125+E127</f>
        <v>500</v>
      </c>
      <c r="F121" s="147">
        <f>F122+F125+F127</f>
        <v>4670</v>
      </c>
      <c r="G121" s="165">
        <v>4750</v>
      </c>
      <c r="H121" s="147">
        <f t="shared" si="13"/>
        <v>4312.5</v>
      </c>
      <c r="I121" s="147">
        <f>I122+I125+I127</f>
        <v>437.5</v>
      </c>
      <c r="J121" s="148">
        <f t="shared" si="11"/>
        <v>87.5</v>
      </c>
      <c r="K121" s="148">
        <f t="shared" si="12"/>
        <v>9.2105263157894726</v>
      </c>
      <c r="L121" s="123"/>
    </row>
    <row r="122" spans="1:12" ht="25.5" x14ac:dyDescent="0.25">
      <c r="A122" s="144"/>
      <c r="B122" s="144" t="s">
        <v>209</v>
      </c>
      <c r="C122" s="144" t="s">
        <v>210</v>
      </c>
      <c r="D122" s="145"/>
      <c r="E122" s="147">
        <f>E123+E124</f>
        <v>0</v>
      </c>
      <c r="F122" s="182">
        <v>70</v>
      </c>
      <c r="G122" s="165">
        <f>G123+G124</f>
        <v>150</v>
      </c>
      <c r="H122" s="147">
        <f t="shared" si="13"/>
        <v>150</v>
      </c>
      <c r="I122" s="147">
        <f>I123+I124</f>
        <v>0</v>
      </c>
      <c r="J122" s="148">
        <v>0</v>
      </c>
      <c r="K122" s="148">
        <f t="shared" si="12"/>
        <v>0</v>
      </c>
      <c r="L122" s="123"/>
    </row>
    <row r="123" spans="1:12" x14ac:dyDescent="0.25">
      <c r="A123" s="149"/>
      <c r="B123" s="149" t="s">
        <v>112</v>
      </c>
      <c r="C123" s="149" t="s">
        <v>211</v>
      </c>
      <c r="D123" s="150">
        <v>58300</v>
      </c>
      <c r="E123" s="151">
        <v>0</v>
      </c>
      <c r="F123" s="178">
        <v>70</v>
      </c>
      <c r="G123" s="155">
        <v>70</v>
      </c>
      <c r="H123" s="151">
        <f t="shared" si="13"/>
        <v>70</v>
      </c>
      <c r="I123" s="151">
        <v>0</v>
      </c>
      <c r="J123" s="148">
        <v>0</v>
      </c>
      <c r="K123" s="148">
        <f t="shared" si="12"/>
        <v>0</v>
      </c>
      <c r="L123" s="123"/>
    </row>
    <row r="124" spans="1:12" x14ac:dyDescent="0.25">
      <c r="A124" s="149"/>
      <c r="B124" s="149">
        <v>3211</v>
      </c>
      <c r="C124" s="149" t="s">
        <v>211</v>
      </c>
      <c r="D124" s="150">
        <v>58800</v>
      </c>
      <c r="E124" s="151">
        <v>0</v>
      </c>
      <c r="F124" s="158">
        <v>0</v>
      </c>
      <c r="G124" s="155">
        <v>80</v>
      </c>
      <c r="H124" s="151">
        <f t="shared" si="13"/>
        <v>80</v>
      </c>
      <c r="I124" s="151">
        <v>0</v>
      </c>
      <c r="J124" s="148">
        <v>0</v>
      </c>
      <c r="K124" s="148">
        <f t="shared" si="12"/>
        <v>0</v>
      </c>
      <c r="L124" s="123"/>
    </row>
    <row r="125" spans="1:12" ht="25.5" x14ac:dyDescent="0.25">
      <c r="A125" s="144"/>
      <c r="B125" s="144">
        <v>322</v>
      </c>
      <c r="C125" s="144" t="s">
        <v>216</v>
      </c>
      <c r="D125" s="145"/>
      <c r="E125" s="147">
        <f>E126</f>
        <v>0</v>
      </c>
      <c r="F125" s="147">
        <f>F126</f>
        <v>600</v>
      </c>
      <c r="G125" s="165">
        <f>G126</f>
        <v>600</v>
      </c>
      <c r="H125" s="147">
        <f t="shared" si="13"/>
        <v>600</v>
      </c>
      <c r="I125" s="147">
        <f>I126</f>
        <v>0</v>
      </c>
      <c r="J125" s="148">
        <v>0</v>
      </c>
      <c r="K125" s="148">
        <f t="shared" si="12"/>
        <v>0</v>
      </c>
      <c r="L125" s="123"/>
    </row>
    <row r="126" spans="1:12" ht="25.5" x14ac:dyDescent="0.25">
      <c r="A126" s="149"/>
      <c r="B126" s="149" t="s">
        <v>281</v>
      </c>
      <c r="C126" s="149" t="s">
        <v>282</v>
      </c>
      <c r="D126" s="150">
        <v>58300</v>
      </c>
      <c r="E126" s="153">
        <v>0</v>
      </c>
      <c r="F126" s="178">
        <v>600</v>
      </c>
      <c r="G126" s="155">
        <v>600</v>
      </c>
      <c r="H126" s="151">
        <f t="shared" si="13"/>
        <v>600</v>
      </c>
      <c r="I126" s="153">
        <v>0</v>
      </c>
      <c r="J126" s="148">
        <v>0</v>
      </c>
      <c r="K126" s="148">
        <f t="shared" si="12"/>
        <v>0</v>
      </c>
      <c r="L126" s="123"/>
    </row>
    <row r="127" spans="1:12" ht="25.5" x14ac:dyDescent="0.25">
      <c r="A127" s="144"/>
      <c r="B127" s="144">
        <v>329</v>
      </c>
      <c r="C127" s="144" t="s">
        <v>242</v>
      </c>
      <c r="D127" s="145"/>
      <c r="E127" s="156">
        <f>E128+E129</f>
        <v>500</v>
      </c>
      <c r="F127" s="156">
        <f>F128+F129</f>
        <v>4000</v>
      </c>
      <c r="G127" s="165">
        <f>G128+G129</f>
        <v>4000</v>
      </c>
      <c r="H127" s="147">
        <f t="shared" si="13"/>
        <v>3562.5</v>
      </c>
      <c r="I127" s="156">
        <f>I128+I129</f>
        <v>437.5</v>
      </c>
      <c r="J127" s="148">
        <f t="shared" si="11"/>
        <v>87.5</v>
      </c>
      <c r="K127" s="148">
        <f t="shared" si="12"/>
        <v>10.9375</v>
      </c>
      <c r="L127" s="123"/>
    </row>
    <row r="128" spans="1:12" ht="25.5" x14ac:dyDescent="0.25">
      <c r="A128" s="149"/>
      <c r="B128" s="149">
        <v>3299</v>
      </c>
      <c r="C128" s="149" t="s">
        <v>242</v>
      </c>
      <c r="D128" s="150">
        <v>58300</v>
      </c>
      <c r="E128" s="153">
        <v>0</v>
      </c>
      <c r="F128" s="178">
        <v>4000</v>
      </c>
      <c r="G128" s="155">
        <v>4000</v>
      </c>
      <c r="H128" s="151">
        <f t="shared" si="13"/>
        <v>4000</v>
      </c>
      <c r="I128" s="153">
        <v>0</v>
      </c>
      <c r="J128" s="148">
        <v>0</v>
      </c>
      <c r="K128" s="148">
        <f t="shared" si="12"/>
        <v>0</v>
      </c>
      <c r="L128" s="123"/>
    </row>
    <row r="129" spans="1:12" ht="25.5" x14ac:dyDescent="0.25">
      <c r="A129" s="149"/>
      <c r="B129" s="149">
        <v>3299</v>
      </c>
      <c r="C129" s="149" t="s">
        <v>242</v>
      </c>
      <c r="D129" s="150">
        <v>11001</v>
      </c>
      <c r="E129" s="153">
        <v>500</v>
      </c>
      <c r="F129" s="178">
        <v>0</v>
      </c>
      <c r="G129" s="155">
        <v>0</v>
      </c>
      <c r="H129" s="151">
        <f t="shared" si="13"/>
        <v>-437.5</v>
      </c>
      <c r="I129" s="153">
        <v>437.5</v>
      </c>
      <c r="J129" s="148">
        <f t="shared" si="11"/>
        <v>87.5</v>
      </c>
      <c r="K129" s="148">
        <v>0</v>
      </c>
      <c r="L129" s="123"/>
    </row>
    <row r="130" spans="1:12" x14ac:dyDescent="0.25">
      <c r="A130" s="139">
        <v>230103</v>
      </c>
      <c r="B130" s="139" t="s">
        <v>205</v>
      </c>
      <c r="C130" s="139" t="s">
        <v>283</v>
      </c>
      <c r="D130" s="140"/>
      <c r="E130" s="162">
        <f>E131+E134</f>
        <v>707.48</v>
      </c>
      <c r="F130" s="185">
        <v>0</v>
      </c>
      <c r="G130" s="194">
        <v>750</v>
      </c>
      <c r="H130" s="142">
        <f t="shared" si="13"/>
        <v>650</v>
      </c>
      <c r="I130" s="168">
        <f>I131+I134</f>
        <v>100</v>
      </c>
      <c r="J130" s="143">
        <f t="shared" si="11"/>
        <v>14.134675185164244</v>
      </c>
      <c r="K130" s="143">
        <f t="shared" si="12"/>
        <v>13.333333333333334</v>
      </c>
      <c r="L130" s="123"/>
    </row>
    <row r="131" spans="1:12" x14ac:dyDescent="0.25">
      <c r="A131" s="144"/>
      <c r="B131" s="144">
        <v>32</v>
      </c>
      <c r="C131" s="144" t="s">
        <v>208</v>
      </c>
      <c r="D131" s="145"/>
      <c r="E131" s="163">
        <v>662.5</v>
      </c>
      <c r="F131" s="180">
        <v>0</v>
      </c>
      <c r="G131" s="165">
        <v>750</v>
      </c>
      <c r="H131" s="147">
        <f t="shared" si="13"/>
        <v>650</v>
      </c>
      <c r="I131" s="156">
        <v>100</v>
      </c>
      <c r="J131" s="148">
        <f t="shared" si="11"/>
        <v>15.09433962264151</v>
      </c>
      <c r="K131" s="148">
        <f t="shared" si="12"/>
        <v>13.333333333333334</v>
      </c>
      <c r="L131" s="123"/>
    </row>
    <row r="132" spans="1:12" ht="25.5" x14ac:dyDescent="0.25">
      <c r="A132" s="144"/>
      <c r="B132" s="149">
        <v>3237</v>
      </c>
      <c r="C132" s="149" t="s">
        <v>234</v>
      </c>
      <c r="D132" s="150">
        <v>11001</v>
      </c>
      <c r="E132" s="152">
        <v>662.5</v>
      </c>
      <c r="F132" s="158">
        <v>0</v>
      </c>
      <c r="G132" s="155">
        <v>750</v>
      </c>
      <c r="H132" s="151">
        <f>G132-I132</f>
        <v>750</v>
      </c>
      <c r="I132" s="153">
        <v>0</v>
      </c>
      <c r="J132" s="148">
        <f t="shared" si="11"/>
        <v>0</v>
      </c>
      <c r="K132" s="148">
        <f t="shared" si="12"/>
        <v>0</v>
      </c>
      <c r="L132" s="123"/>
    </row>
    <row r="133" spans="1:12" x14ac:dyDescent="0.25">
      <c r="A133" s="149"/>
      <c r="B133" s="149">
        <v>3296</v>
      </c>
      <c r="C133" s="149" t="s">
        <v>272</v>
      </c>
      <c r="D133" s="150">
        <v>11001</v>
      </c>
      <c r="E133" s="153">
        <v>0</v>
      </c>
      <c r="F133" s="158">
        <v>0</v>
      </c>
      <c r="G133" s="155">
        <v>0</v>
      </c>
      <c r="H133" s="151">
        <f t="shared" si="13"/>
        <v>-100</v>
      </c>
      <c r="I133" s="153">
        <v>100</v>
      </c>
      <c r="J133" s="148"/>
      <c r="K133" s="148">
        <v>0</v>
      </c>
      <c r="L133" s="123"/>
    </row>
    <row r="134" spans="1:12" ht="25.5" x14ac:dyDescent="0.25">
      <c r="A134" s="149"/>
      <c r="B134" s="144">
        <v>383</v>
      </c>
      <c r="C134" s="144" t="s">
        <v>284</v>
      </c>
      <c r="D134" s="145"/>
      <c r="E134" s="163">
        <v>44.98</v>
      </c>
      <c r="F134" s="180">
        <v>0</v>
      </c>
      <c r="G134" s="165">
        <v>0</v>
      </c>
      <c r="H134" s="147">
        <f t="shared" si="13"/>
        <v>0</v>
      </c>
      <c r="I134" s="156">
        <v>0</v>
      </c>
      <c r="J134" s="148">
        <f t="shared" si="11"/>
        <v>0</v>
      </c>
      <c r="K134" s="148">
        <v>0</v>
      </c>
      <c r="L134" s="123"/>
    </row>
    <row r="135" spans="1:12" ht="25.5" x14ac:dyDescent="0.25">
      <c r="A135" s="149"/>
      <c r="B135" s="149">
        <v>3831</v>
      </c>
      <c r="C135" s="149" t="s">
        <v>284</v>
      </c>
      <c r="D135" s="150">
        <v>11001</v>
      </c>
      <c r="E135" s="152">
        <v>44.98</v>
      </c>
      <c r="F135" s="158">
        <v>0</v>
      </c>
      <c r="G135" s="155">
        <v>0</v>
      </c>
      <c r="H135" s="151">
        <f t="shared" si="13"/>
        <v>0</v>
      </c>
      <c r="I135" s="153">
        <v>0</v>
      </c>
      <c r="J135" s="148">
        <f t="shared" si="11"/>
        <v>0</v>
      </c>
      <c r="K135" s="148">
        <v>0</v>
      </c>
      <c r="L135" s="123"/>
    </row>
    <row r="136" spans="1:12" x14ac:dyDescent="0.25">
      <c r="A136" s="139">
        <v>230104</v>
      </c>
      <c r="B136" s="139" t="s">
        <v>205</v>
      </c>
      <c r="C136" s="139" t="s">
        <v>285</v>
      </c>
      <c r="D136" s="140"/>
      <c r="E136" s="142">
        <f>E137</f>
        <v>1365.12</v>
      </c>
      <c r="F136" s="142">
        <f>F137</f>
        <v>21600</v>
      </c>
      <c r="G136" s="142">
        <f>G137</f>
        <v>21600</v>
      </c>
      <c r="H136" s="142">
        <f t="shared" si="13"/>
        <v>1354.8400000000001</v>
      </c>
      <c r="I136" s="142">
        <f>I137</f>
        <v>20245.16</v>
      </c>
      <c r="J136" s="143">
        <f t="shared" si="11"/>
        <v>1483.031528363807</v>
      </c>
      <c r="K136" s="143">
        <f t="shared" si="12"/>
        <v>93.727592592592586</v>
      </c>
    </row>
    <row r="137" spans="1:12" x14ac:dyDescent="0.25">
      <c r="A137" s="144"/>
      <c r="B137" s="144">
        <v>3</v>
      </c>
      <c r="C137" s="144" t="s">
        <v>207</v>
      </c>
      <c r="D137" s="145"/>
      <c r="E137" s="147">
        <f>E138+E145</f>
        <v>1365.12</v>
      </c>
      <c r="F137" s="182">
        <f t="shared" ref="F137:G137" si="14">F138+F145</f>
        <v>21600</v>
      </c>
      <c r="G137" s="182">
        <f t="shared" si="14"/>
        <v>21600</v>
      </c>
      <c r="H137" s="147">
        <f t="shared" si="13"/>
        <v>1354.8400000000001</v>
      </c>
      <c r="I137" s="151">
        <f>I138+I145</f>
        <v>20245.16</v>
      </c>
      <c r="J137" s="148">
        <f t="shared" si="11"/>
        <v>1483.031528363807</v>
      </c>
      <c r="K137" s="148">
        <f t="shared" si="12"/>
        <v>93.727592592592586</v>
      </c>
    </row>
    <row r="138" spans="1:12" x14ac:dyDescent="0.25">
      <c r="A138" s="144"/>
      <c r="B138" s="144">
        <v>31</v>
      </c>
      <c r="C138" s="144" t="s">
        <v>262</v>
      </c>
      <c r="D138" s="145"/>
      <c r="E138" s="147">
        <f>E139+E141+E143</f>
        <v>1314.12</v>
      </c>
      <c r="F138" s="182">
        <f t="shared" ref="F138:G138" si="15">F139+F141+F143</f>
        <v>20863</v>
      </c>
      <c r="G138" s="182">
        <f t="shared" si="15"/>
        <v>20863</v>
      </c>
      <c r="H138" s="147">
        <f t="shared" si="13"/>
        <v>1030.9300000000003</v>
      </c>
      <c r="I138" s="151">
        <f>I139+I141+I143</f>
        <v>19832.07</v>
      </c>
      <c r="J138" s="148">
        <f t="shared" si="11"/>
        <v>1509.1521322253677</v>
      </c>
      <c r="K138" s="148">
        <f t="shared" si="12"/>
        <v>95.058572592628096</v>
      </c>
    </row>
    <row r="139" spans="1:12" x14ac:dyDescent="0.25">
      <c r="A139" s="144"/>
      <c r="B139" s="144">
        <v>311</v>
      </c>
      <c r="C139" s="144" t="s">
        <v>263</v>
      </c>
      <c r="D139" s="145"/>
      <c r="E139" s="147">
        <f>E140</f>
        <v>1128</v>
      </c>
      <c r="F139" s="182">
        <v>18000</v>
      </c>
      <c r="G139" s="182">
        <v>18000</v>
      </c>
      <c r="H139" s="147">
        <f t="shared" si="13"/>
        <v>2812.3700000000008</v>
      </c>
      <c r="I139" s="151">
        <f>I140</f>
        <v>15187.63</v>
      </c>
      <c r="J139" s="148">
        <f t="shared" si="11"/>
        <v>1346.4210992907799</v>
      </c>
      <c r="K139" s="148">
        <f t="shared" si="12"/>
        <v>84.375722222222223</v>
      </c>
    </row>
    <row r="140" spans="1:12" x14ac:dyDescent="0.25">
      <c r="A140" s="149"/>
      <c r="B140" s="149">
        <v>3111</v>
      </c>
      <c r="C140" s="149" t="s">
        <v>286</v>
      </c>
      <c r="D140" s="150">
        <v>11001</v>
      </c>
      <c r="E140" s="151">
        <v>1128</v>
      </c>
      <c r="F140" s="178">
        <v>18000</v>
      </c>
      <c r="G140" s="178">
        <v>18000</v>
      </c>
      <c r="H140" s="151">
        <f t="shared" si="13"/>
        <v>2812.3700000000008</v>
      </c>
      <c r="I140" s="151">
        <v>15187.63</v>
      </c>
      <c r="J140" s="148">
        <f t="shared" si="11"/>
        <v>1346.4210992907799</v>
      </c>
      <c r="K140" s="148">
        <f t="shared" si="12"/>
        <v>84.375722222222223</v>
      </c>
    </row>
    <row r="141" spans="1:12" ht="25.5" x14ac:dyDescent="0.25">
      <c r="A141" s="144"/>
      <c r="B141" s="144">
        <v>312</v>
      </c>
      <c r="C141" s="144" t="s">
        <v>265</v>
      </c>
      <c r="D141" s="145"/>
      <c r="E141" s="147">
        <f>E142</f>
        <v>0</v>
      </c>
      <c r="F141" s="182">
        <v>700</v>
      </c>
      <c r="G141" s="165">
        <f>G142</f>
        <v>700</v>
      </c>
      <c r="H141" s="147">
        <f t="shared" si="13"/>
        <v>-1441.44</v>
      </c>
      <c r="I141" s="147">
        <f>I142</f>
        <v>2141.44</v>
      </c>
      <c r="J141" s="148"/>
      <c r="K141" s="148">
        <f t="shared" si="12"/>
        <v>305.92</v>
      </c>
    </row>
    <row r="142" spans="1:12" x14ac:dyDescent="0.25">
      <c r="A142" s="149"/>
      <c r="B142" s="149">
        <v>3121</v>
      </c>
      <c r="C142" s="149" t="s">
        <v>265</v>
      </c>
      <c r="D142" s="150">
        <v>11001</v>
      </c>
      <c r="E142" s="151">
        <v>0</v>
      </c>
      <c r="F142" s="178">
        <v>700</v>
      </c>
      <c r="G142" s="155">
        <v>700</v>
      </c>
      <c r="H142" s="151">
        <f t="shared" si="13"/>
        <v>-1441.44</v>
      </c>
      <c r="I142" s="151">
        <v>2141.44</v>
      </c>
      <c r="J142" s="148"/>
      <c r="K142" s="148">
        <f t="shared" si="12"/>
        <v>305.92</v>
      </c>
    </row>
    <row r="143" spans="1:12" x14ac:dyDescent="0.25">
      <c r="A143" s="144"/>
      <c r="B143" s="144">
        <v>313</v>
      </c>
      <c r="C143" s="144" t="s">
        <v>267</v>
      </c>
      <c r="D143" s="145"/>
      <c r="E143" s="147">
        <f>E144</f>
        <v>186.12</v>
      </c>
      <c r="F143" s="182">
        <v>2163</v>
      </c>
      <c r="G143" s="165">
        <f>G144</f>
        <v>2163</v>
      </c>
      <c r="H143" s="147">
        <f t="shared" si="13"/>
        <v>-340</v>
      </c>
      <c r="I143" s="147">
        <f>I144</f>
        <v>2503</v>
      </c>
      <c r="J143" s="148">
        <f t="shared" si="11"/>
        <v>1344.8312916398022</v>
      </c>
      <c r="K143" s="148">
        <f t="shared" si="12"/>
        <v>115.71890892279242</v>
      </c>
    </row>
    <row r="144" spans="1:12" ht="25.5" x14ac:dyDescent="0.25">
      <c r="A144" s="149"/>
      <c r="B144" s="149">
        <v>3132</v>
      </c>
      <c r="C144" s="149" t="s">
        <v>268</v>
      </c>
      <c r="D144" s="150">
        <v>11001</v>
      </c>
      <c r="E144" s="151">
        <v>186.12</v>
      </c>
      <c r="F144" s="178">
        <v>2163</v>
      </c>
      <c r="G144" s="155">
        <v>2163</v>
      </c>
      <c r="H144" s="151">
        <f t="shared" si="13"/>
        <v>-340</v>
      </c>
      <c r="I144" s="151">
        <v>2503</v>
      </c>
      <c r="J144" s="148">
        <f t="shared" si="11"/>
        <v>1344.8312916398022</v>
      </c>
      <c r="K144" s="148">
        <f t="shared" si="12"/>
        <v>115.71890892279242</v>
      </c>
    </row>
    <row r="145" spans="1:11" x14ac:dyDescent="0.25">
      <c r="A145" s="144"/>
      <c r="B145" s="144">
        <v>32</v>
      </c>
      <c r="C145" s="144" t="s">
        <v>208</v>
      </c>
      <c r="D145" s="145"/>
      <c r="E145" s="147">
        <f>E146</f>
        <v>51</v>
      </c>
      <c r="F145" s="182">
        <f t="shared" ref="F145" si="16">SUM(F146, )</f>
        <v>737</v>
      </c>
      <c r="G145" s="165">
        <f>G146</f>
        <v>737</v>
      </c>
      <c r="H145" s="147">
        <f t="shared" si="13"/>
        <v>323.91000000000003</v>
      </c>
      <c r="I145" s="147">
        <f>I146</f>
        <v>413.09</v>
      </c>
      <c r="J145" s="148">
        <f t="shared" si="11"/>
        <v>809.98039215686276</v>
      </c>
      <c r="K145" s="148">
        <f t="shared" si="12"/>
        <v>56.050203527815469</v>
      </c>
    </row>
    <row r="146" spans="1:11" ht="25.5" x14ac:dyDescent="0.25">
      <c r="A146" s="144"/>
      <c r="B146" s="144">
        <v>321</v>
      </c>
      <c r="C146" s="144" t="s">
        <v>210</v>
      </c>
      <c r="D146" s="145"/>
      <c r="E146" s="147">
        <f>E147</f>
        <v>51</v>
      </c>
      <c r="F146" s="182">
        <v>737</v>
      </c>
      <c r="G146" s="165">
        <f>G147</f>
        <v>737</v>
      </c>
      <c r="H146" s="147">
        <f t="shared" si="13"/>
        <v>323.91000000000003</v>
      </c>
      <c r="I146" s="147">
        <f>I147</f>
        <v>413.09</v>
      </c>
      <c r="J146" s="148">
        <f t="shared" si="11"/>
        <v>809.98039215686276</v>
      </c>
      <c r="K146" s="148">
        <f t="shared" si="12"/>
        <v>56.050203527815469</v>
      </c>
    </row>
    <row r="147" spans="1:11" ht="25.5" x14ac:dyDescent="0.25">
      <c r="A147" s="149"/>
      <c r="B147" s="149">
        <v>3212</v>
      </c>
      <c r="C147" s="149" t="s">
        <v>270</v>
      </c>
      <c r="D147" s="150">
        <v>11001</v>
      </c>
      <c r="E147" s="151">
        <v>51</v>
      </c>
      <c r="F147" s="178">
        <v>737</v>
      </c>
      <c r="G147" s="178">
        <v>737</v>
      </c>
      <c r="H147" s="151">
        <f t="shared" si="13"/>
        <v>323.91000000000003</v>
      </c>
      <c r="I147" s="151">
        <v>413.09</v>
      </c>
      <c r="J147" s="148">
        <f t="shared" si="11"/>
        <v>809.98039215686276</v>
      </c>
      <c r="K147" s="148">
        <f t="shared" si="12"/>
        <v>56.050203527815469</v>
      </c>
    </row>
    <row r="148" spans="1:11" x14ac:dyDescent="0.25">
      <c r="A148" s="139">
        <v>230106</v>
      </c>
      <c r="B148" s="139" t="s">
        <v>205</v>
      </c>
      <c r="C148" s="139" t="s">
        <v>287</v>
      </c>
      <c r="D148" s="140"/>
      <c r="E148" s="142">
        <f t="shared" ref="E148:G149" si="17">E149</f>
        <v>87937.66</v>
      </c>
      <c r="F148" s="142">
        <f t="shared" si="17"/>
        <v>174900</v>
      </c>
      <c r="G148" s="194">
        <f t="shared" si="17"/>
        <v>174900</v>
      </c>
      <c r="H148" s="142">
        <f t="shared" si="13"/>
        <v>92419.35</v>
      </c>
      <c r="I148" s="142">
        <f>I149</f>
        <v>82480.649999999994</v>
      </c>
      <c r="J148" s="143">
        <f t="shared" si="11"/>
        <v>93.794456209091749</v>
      </c>
      <c r="K148" s="143">
        <f t="shared" si="12"/>
        <v>47.158747855917667</v>
      </c>
    </row>
    <row r="149" spans="1:11" x14ac:dyDescent="0.25">
      <c r="A149" s="144"/>
      <c r="B149" s="144">
        <v>3</v>
      </c>
      <c r="C149" s="144" t="s">
        <v>207</v>
      </c>
      <c r="D149" s="145"/>
      <c r="E149" s="147">
        <f t="shared" si="17"/>
        <v>87937.66</v>
      </c>
      <c r="F149" s="147">
        <f t="shared" si="17"/>
        <v>174900</v>
      </c>
      <c r="G149" s="165">
        <f t="shared" si="17"/>
        <v>174900</v>
      </c>
      <c r="H149" s="147">
        <f t="shared" si="13"/>
        <v>92419.35</v>
      </c>
      <c r="I149" s="147">
        <f>I150</f>
        <v>82480.649999999994</v>
      </c>
      <c r="J149" s="148">
        <f t="shared" si="11"/>
        <v>93.794456209091749</v>
      </c>
      <c r="K149" s="148">
        <f t="shared" si="12"/>
        <v>47.158747855917667</v>
      </c>
    </row>
    <row r="150" spans="1:11" x14ac:dyDescent="0.25">
      <c r="A150" s="144"/>
      <c r="B150" s="144">
        <v>32</v>
      </c>
      <c r="C150" s="144" t="s">
        <v>208</v>
      </c>
      <c r="D150" s="145"/>
      <c r="E150" s="147">
        <f>E151+E154+E156+E165+E161</f>
        <v>87937.66</v>
      </c>
      <c r="F150" s="147">
        <f>F151+F154+F156+F165+F161</f>
        <v>174900</v>
      </c>
      <c r="G150" s="165">
        <f>G151+G154+G161+G165+G156</f>
        <v>174900</v>
      </c>
      <c r="H150" s="147">
        <f t="shared" si="13"/>
        <v>92419.35</v>
      </c>
      <c r="I150" s="147">
        <f>I151+I154+I156+I165+I161</f>
        <v>82480.649999999994</v>
      </c>
      <c r="J150" s="148">
        <f t="shared" si="11"/>
        <v>93.794456209091749</v>
      </c>
      <c r="K150" s="148">
        <f t="shared" si="12"/>
        <v>47.158747855917667</v>
      </c>
    </row>
    <row r="151" spans="1:11" ht="25.5" x14ac:dyDescent="0.25">
      <c r="A151" s="144"/>
      <c r="B151" s="144">
        <v>322</v>
      </c>
      <c r="C151" s="144" t="s">
        <v>216</v>
      </c>
      <c r="D151" s="145"/>
      <c r="E151" s="147">
        <f>E152+E153</f>
        <v>80583.58</v>
      </c>
      <c r="F151" s="147">
        <f>F152+F153</f>
        <v>132000</v>
      </c>
      <c r="G151" s="165">
        <f>G152++G153</f>
        <v>132000</v>
      </c>
      <c r="H151" s="147">
        <f t="shared" si="13"/>
        <v>60285.810000000012</v>
      </c>
      <c r="I151" s="147">
        <f>I152+I153</f>
        <v>71714.189999999988</v>
      </c>
      <c r="J151" s="148">
        <f t="shared" si="11"/>
        <v>88.993551788093782</v>
      </c>
      <c r="K151" s="148">
        <f t="shared" si="12"/>
        <v>54.328931818181815</v>
      </c>
    </row>
    <row r="152" spans="1:11" ht="25.5" x14ac:dyDescent="0.25">
      <c r="A152" s="149"/>
      <c r="B152" s="149" t="s">
        <v>119</v>
      </c>
      <c r="C152" s="149" t="s">
        <v>217</v>
      </c>
      <c r="D152" s="150">
        <v>47300</v>
      </c>
      <c r="E152" s="151">
        <v>5342.28</v>
      </c>
      <c r="F152" s="178">
        <v>42000</v>
      </c>
      <c r="G152" s="155">
        <v>42000</v>
      </c>
      <c r="H152" s="151">
        <f t="shared" si="13"/>
        <v>38781.49</v>
      </c>
      <c r="I152" s="151">
        <v>3218.51</v>
      </c>
      <c r="J152" s="148">
        <f t="shared" si="11"/>
        <v>60.245999835276329</v>
      </c>
      <c r="K152" s="148">
        <f t="shared" si="12"/>
        <v>7.6631190476190474</v>
      </c>
    </row>
    <row r="153" spans="1:11" x14ac:dyDescent="0.25">
      <c r="A153" s="149"/>
      <c r="B153" s="149" t="s">
        <v>281</v>
      </c>
      <c r="C153" s="149" t="s">
        <v>288</v>
      </c>
      <c r="D153" s="150">
        <v>47300</v>
      </c>
      <c r="E153" s="151">
        <v>75241.3</v>
      </c>
      <c r="F153" s="178">
        <v>90000</v>
      </c>
      <c r="G153" s="155">
        <v>90000</v>
      </c>
      <c r="H153" s="151">
        <f t="shared" si="13"/>
        <v>21504.320000000007</v>
      </c>
      <c r="I153" s="151">
        <v>68495.679999999993</v>
      </c>
      <c r="J153" s="148">
        <f t="shared" si="11"/>
        <v>91.034684408695739</v>
      </c>
      <c r="K153" s="148">
        <f t="shared" si="12"/>
        <v>76.106311111111097</v>
      </c>
    </row>
    <row r="154" spans="1:11" ht="25.5" x14ac:dyDescent="0.25">
      <c r="A154" s="144"/>
      <c r="B154" s="144" t="s">
        <v>215</v>
      </c>
      <c r="C154" s="144" t="s">
        <v>216</v>
      </c>
      <c r="D154" s="145"/>
      <c r="E154" s="147">
        <v>989.02</v>
      </c>
      <c r="F154" s="164">
        <v>6000</v>
      </c>
      <c r="G154" s="165">
        <v>6000</v>
      </c>
      <c r="H154" s="147">
        <f t="shared" si="13"/>
        <v>5010.9799999999996</v>
      </c>
      <c r="I154" s="147">
        <v>989.02</v>
      </c>
      <c r="J154" s="148">
        <f t="shared" si="11"/>
        <v>100</v>
      </c>
      <c r="K154" s="148">
        <f t="shared" si="12"/>
        <v>16.483666666666664</v>
      </c>
    </row>
    <row r="155" spans="1:11" ht="25.5" x14ac:dyDescent="0.25">
      <c r="A155" s="149"/>
      <c r="B155" s="149" t="s">
        <v>281</v>
      </c>
      <c r="C155" s="149" t="s">
        <v>289</v>
      </c>
      <c r="D155" s="150">
        <v>55235</v>
      </c>
      <c r="E155" s="151">
        <v>989.02</v>
      </c>
      <c r="F155" s="158">
        <v>6000</v>
      </c>
      <c r="G155" s="155">
        <v>6000</v>
      </c>
      <c r="H155" s="151">
        <f t="shared" si="13"/>
        <v>6000</v>
      </c>
      <c r="I155" s="151">
        <v>0</v>
      </c>
      <c r="J155" s="148">
        <f t="shared" si="11"/>
        <v>0</v>
      </c>
      <c r="K155" s="148">
        <f t="shared" si="12"/>
        <v>0</v>
      </c>
    </row>
    <row r="156" spans="1:11" ht="25.5" x14ac:dyDescent="0.25">
      <c r="A156" s="144"/>
      <c r="B156" s="144" t="s">
        <v>215</v>
      </c>
      <c r="C156" s="144" t="s">
        <v>216</v>
      </c>
      <c r="D156" s="145"/>
      <c r="E156" s="147">
        <f>E157+E158+E159+E160</f>
        <v>2153.46</v>
      </c>
      <c r="F156" s="147">
        <f>F157+F158+F159+F160</f>
        <v>8100</v>
      </c>
      <c r="G156" s="165">
        <f>G157+G158+G159+G160</f>
        <v>8100</v>
      </c>
      <c r="H156" s="147">
        <f t="shared" si="13"/>
        <v>7010.04</v>
      </c>
      <c r="I156" s="147">
        <f>I157+I158+I159+I160</f>
        <v>1089.96</v>
      </c>
      <c r="J156" s="148">
        <f t="shared" si="11"/>
        <v>50.614360145997608</v>
      </c>
      <c r="K156" s="148">
        <f t="shared" si="12"/>
        <v>13.456296296296296</v>
      </c>
    </row>
    <row r="157" spans="1:11" ht="25.5" x14ac:dyDescent="0.25">
      <c r="A157" s="149"/>
      <c r="B157" s="149" t="s">
        <v>281</v>
      </c>
      <c r="C157" s="149" t="s">
        <v>290</v>
      </c>
      <c r="D157" s="150">
        <v>55263</v>
      </c>
      <c r="E157" s="151">
        <v>0</v>
      </c>
      <c r="F157" s="178">
        <v>3400</v>
      </c>
      <c r="G157" s="155">
        <v>3400</v>
      </c>
      <c r="H157" s="151">
        <f t="shared" si="13"/>
        <v>3400</v>
      </c>
      <c r="I157" s="151">
        <v>0</v>
      </c>
      <c r="J157" s="148" t="e">
        <f t="shared" si="11"/>
        <v>#DIV/0!</v>
      </c>
      <c r="K157" s="148">
        <f t="shared" si="12"/>
        <v>0</v>
      </c>
    </row>
    <row r="158" spans="1:11" x14ac:dyDescent="0.25">
      <c r="A158" s="149"/>
      <c r="B158" s="149" t="s">
        <v>122</v>
      </c>
      <c r="C158" s="149" t="s">
        <v>256</v>
      </c>
      <c r="D158" s="150">
        <v>47300</v>
      </c>
      <c r="E158" s="151">
        <v>786.61</v>
      </c>
      <c r="F158" s="178">
        <v>700</v>
      </c>
      <c r="G158" s="155">
        <v>700</v>
      </c>
      <c r="H158" s="151">
        <f t="shared" si="13"/>
        <v>69.840000000000032</v>
      </c>
      <c r="I158" s="151">
        <v>630.16</v>
      </c>
      <c r="J158" s="148">
        <f t="shared" ref="J158:J219" si="18">I158/E158*100</f>
        <v>80.110855442976813</v>
      </c>
      <c r="K158" s="148">
        <f t="shared" si="12"/>
        <v>90.022857142857134</v>
      </c>
    </row>
    <row r="159" spans="1:11" x14ac:dyDescent="0.25">
      <c r="A159" s="149"/>
      <c r="B159" s="149" t="s">
        <v>219</v>
      </c>
      <c r="C159" s="149" t="s">
        <v>220</v>
      </c>
      <c r="D159" s="150">
        <v>47300</v>
      </c>
      <c r="E159" s="151">
        <v>627.77</v>
      </c>
      <c r="F159" s="178">
        <v>2000</v>
      </c>
      <c r="G159" s="155">
        <v>2000</v>
      </c>
      <c r="H159" s="151">
        <f t="shared" si="13"/>
        <v>2000</v>
      </c>
      <c r="I159" s="151">
        <v>0</v>
      </c>
      <c r="J159" s="148">
        <f t="shared" si="18"/>
        <v>0</v>
      </c>
      <c r="K159" s="148">
        <f t="shared" si="12"/>
        <v>0</v>
      </c>
    </row>
    <row r="160" spans="1:11" ht="25.5" x14ac:dyDescent="0.25">
      <c r="A160" s="149"/>
      <c r="B160" s="149" t="s">
        <v>221</v>
      </c>
      <c r="C160" s="149" t="s">
        <v>222</v>
      </c>
      <c r="D160" s="150">
        <v>47300</v>
      </c>
      <c r="E160" s="151">
        <v>739.08</v>
      </c>
      <c r="F160" s="178">
        <v>2000</v>
      </c>
      <c r="G160" s="155">
        <v>2000</v>
      </c>
      <c r="H160" s="151">
        <f t="shared" si="13"/>
        <v>1540.2</v>
      </c>
      <c r="I160" s="151">
        <v>459.8</v>
      </c>
      <c r="J160" s="148">
        <f t="shared" si="18"/>
        <v>62.212480381014231</v>
      </c>
      <c r="K160" s="148">
        <f t="shared" si="12"/>
        <v>22.99</v>
      </c>
    </row>
    <row r="161" spans="1:11" x14ac:dyDescent="0.25">
      <c r="A161" s="144"/>
      <c r="B161" s="144" t="s">
        <v>223</v>
      </c>
      <c r="C161" s="144" t="s">
        <v>224</v>
      </c>
      <c r="D161" s="145"/>
      <c r="E161" s="147">
        <f>E162+E163+E164</f>
        <v>1468.4</v>
      </c>
      <c r="F161" s="147">
        <f>F162+F163+F164</f>
        <v>15500</v>
      </c>
      <c r="G161" s="165">
        <f>G162+G163+G164</f>
        <v>15500</v>
      </c>
      <c r="H161" s="147">
        <f t="shared" si="13"/>
        <v>9555.7200000000012</v>
      </c>
      <c r="I161" s="147">
        <f>I162+I163+I164</f>
        <v>5944.28</v>
      </c>
      <c r="J161" s="148">
        <f t="shared" si="18"/>
        <v>404.81340234268589</v>
      </c>
      <c r="K161" s="148">
        <f t="shared" si="12"/>
        <v>38.350193548387097</v>
      </c>
    </row>
    <row r="162" spans="1:11" ht="25.5" x14ac:dyDescent="0.25">
      <c r="A162" s="149"/>
      <c r="B162" s="149" t="s">
        <v>131</v>
      </c>
      <c r="C162" s="149" t="s">
        <v>226</v>
      </c>
      <c r="D162" s="150">
        <v>47300</v>
      </c>
      <c r="E162" s="151">
        <v>373.4</v>
      </c>
      <c r="F162" s="178">
        <v>2500</v>
      </c>
      <c r="G162" s="155">
        <v>2500</v>
      </c>
      <c r="H162" s="151">
        <f t="shared" si="13"/>
        <v>1737.5</v>
      </c>
      <c r="I162" s="151">
        <v>762.5</v>
      </c>
      <c r="J162" s="148">
        <f t="shared" si="18"/>
        <v>204.20460632029997</v>
      </c>
      <c r="K162" s="148">
        <f t="shared" si="12"/>
        <v>30.5</v>
      </c>
    </row>
    <row r="163" spans="1:11" x14ac:dyDescent="0.25">
      <c r="A163" s="149"/>
      <c r="B163" s="149" t="s">
        <v>134</v>
      </c>
      <c r="C163" s="149" t="s">
        <v>229</v>
      </c>
      <c r="D163" s="150">
        <v>47300</v>
      </c>
      <c r="E163" s="151">
        <v>182.28</v>
      </c>
      <c r="F163" s="178">
        <v>10000</v>
      </c>
      <c r="G163" s="155">
        <v>10000</v>
      </c>
      <c r="H163" s="151">
        <f t="shared" si="13"/>
        <v>6526.38</v>
      </c>
      <c r="I163" s="151">
        <v>3473.62</v>
      </c>
      <c r="J163" s="148">
        <f t="shared" si="18"/>
        <v>1905.6506473557165</v>
      </c>
      <c r="K163" s="148">
        <f t="shared" si="12"/>
        <v>34.736200000000004</v>
      </c>
    </row>
    <row r="164" spans="1:11" ht="25.5" x14ac:dyDescent="0.25">
      <c r="A164" s="149"/>
      <c r="B164" s="149" t="s">
        <v>231</v>
      </c>
      <c r="C164" s="149" t="s">
        <v>232</v>
      </c>
      <c r="D164" s="150">
        <v>47300</v>
      </c>
      <c r="E164" s="151">
        <v>912.72</v>
      </c>
      <c r="F164" s="178">
        <v>3000</v>
      </c>
      <c r="G164" s="155">
        <v>3000</v>
      </c>
      <c r="H164" s="151">
        <f t="shared" si="13"/>
        <v>1291.8399999999999</v>
      </c>
      <c r="I164" s="151">
        <v>1708.16</v>
      </c>
      <c r="J164" s="148">
        <f t="shared" si="18"/>
        <v>187.1504952230695</v>
      </c>
      <c r="K164" s="148">
        <f t="shared" si="12"/>
        <v>56.93866666666667</v>
      </c>
    </row>
    <row r="165" spans="1:11" ht="25.5" x14ac:dyDescent="0.25">
      <c r="A165" s="144"/>
      <c r="B165" s="144" t="s">
        <v>238</v>
      </c>
      <c r="C165" s="144" t="s">
        <v>239</v>
      </c>
      <c r="D165" s="145"/>
      <c r="E165" s="147">
        <v>2743.2</v>
      </c>
      <c r="F165" s="164">
        <v>13300</v>
      </c>
      <c r="G165" s="165">
        <v>13300</v>
      </c>
      <c r="H165" s="147">
        <f t="shared" si="13"/>
        <v>10556.8</v>
      </c>
      <c r="I165" s="147">
        <v>2743.2</v>
      </c>
      <c r="J165" s="148">
        <f t="shared" si="18"/>
        <v>100</v>
      </c>
      <c r="K165" s="148">
        <f t="shared" si="12"/>
        <v>20.625563909774435</v>
      </c>
    </row>
    <row r="166" spans="1:11" ht="25.5" x14ac:dyDescent="0.25">
      <c r="A166" s="149"/>
      <c r="B166" s="149" t="s">
        <v>151</v>
      </c>
      <c r="C166" s="149" t="s">
        <v>242</v>
      </c>
      <c r="D166" s="150">
        <v>47300</v>
      </c>
      <c r="E166" s="151">
        <v>2743.2</v>
      </c>
      <c r="F166" s="158">
        <v>13300</v>
      </c>
      <c r="G166" s="155">
        <v>13300</v>
      </c>
      <c r="H166" s="151">
        <f t="shared" si="13"/>
        <v>13300</v>
      </c>
      <c r="I166" s="151">
        <v>0</v>
      </c>
      <c r="J166" s="148">
        <f t="shared" si="18"/>
        <v>0</v>
      </c>
      <c r="K166" s="148">
        <f t="shared" si="12"/>
        <v>0</v>
      </c>
    </row>
    <row r="167" spans="1:11" x14ac:dyDescent="0.25">
      <c r="A167" s="139" t="s">
        <v>291</v>
      </c>
      <c r="B167" s="139" t="s">
        <v>205</v>
      </c>
      <c r="C167" s="139" t="s">
        <v>292</v>
      </c>
      <c r="D167" s="140"/>
      <c r="E167" s="142">
        <f>E168</f>
        <v>271690.98000000004</v>
      </c>
      <c r="F167" s="142">
        <f>F168</f>
        <v>365403.44999999995</v>
      </c>
      <c r="G167" s="194">
        <f>G168</f>
        <v>365403.44999999995</v>
      </c>
      <c r="H167" s="142">
        <f t="shared" si="13"/>
        <v>224121.03999999995</v>
      </c>
      <c r="I167" s="142">
        <f>I168</f>
        <v>141282.41</v>
      </c>
      <c r="J167" s="143">
        <f t="shared" si="18"/>
        <v>52.001141149404361</v>
      </c>
      <c r="K167" s="143">
        <f t="shared" si="12"/>
        <v>38.664771774869671</v>
      </c>
    </row>
    <row r="168" spans="1:11" x14ac:dyDescent="0.25">
      <c r="A168" s="144"/>
      <c r="B168" s="144">
        <v>3</v>
      </c>
      <c r="C168" s="144" t="s">
        <v>207</v>
      </c>
      <c r="D168" s="145"/>
      <c r="E168" s="147">
        <f>E169+E189+E202</f>
        <v>271690.98000000004</v>
      </c>
      <c r="F168" s="147">
        <f>F169+F189+F202</f>
        <v>365403.44999999995</v>
      </c>
      <c r="G168" s="165">
        <f>G189+G169+G202</f>
        <v>365403.44999999995</v>
      </c>
      <c r="H168" s="147">
        <f t="shared" si="13"/>
        <v>224121.03999999995</v>
      </c>
      <c r="I168" s="147">
        <f>I169+I189+I202</f>
        <v>141282.41</v>
      </c>
      <c r="J168" s="148">
        <f t="shared" si="18"/>
        <v>52.001141149404361</v>
      </c>
      <c r="K168" s="148">
        <f t="shared" si="12"/>
        <v>38.664771774869671</v>
      </c>
    </row>
    <row r="169" spans="1:11" x14ac:dyDescent="0.25">
      <c r="A169" s="144"/>
      <c r="B169" s="144">
        <v>31</v>
      </c>
      <c r="C169" s="144" t="s">
        <v>262</v>
      </c>
      <c r="D169" s="145"/>
      <c r="E169" s="147">
        <f>E170+E177+E182</f>
        <v>264616.39</v>
      </c>
      <c r="F169" s="147">
        <f>F170+F177+F182</f>
        <v>355188.44999999995</v>
      </c>
      <c r="G169" s="165">
        <f>G170+G177+G182</f>
        <v>355188.44999999995</v>
      </c>
      <c r="H169" s="147">
        <f t="shared" si="13"/>
        <v>217622.78999999995</v>
      </c>
      <c r="I169" s="147">
        <f>I170+I177+I182</f>
        <v>137565.66</v>
      </c>
      <c r="J169" s="148">
        <f t="shared" si="18"/>
        <v>51.986825154707915</v>
      </c>
      <c r="K169" s="148">
        <f t="shared" si="12"/>
        <v>38.730330335910423</v>
      </c>
    </row>
    <row r="170" spans="1:11" x14ac:dyDescent="0.25">
      <c r="A170" s="144"/>
      <c r="B170" s="144">
        <v>311</v>
      </c>
      <c r="C170" s="144" t="s">
        <v>263</v>
      </c>
      <c r="D170" s="145"/>
      <c r="E170" s="147">
        <f>E171+E172+E173+E174+E175+E176</f>
        <v>218527.05000000002</v>
      </c>
      <c r="F170" s="147">
        <f>F171+F172+F173+F174+F175+F176</f>
        <v>289170.98</v>
      </c>
      <c r="G170" s="165">
        <f>G171+G172+G173+G175+G176+G174</f>
        <v>289170.98</v>
      </c>
      <c r="H170" s="147">
        <f t="shared" si="13"/>
        <v>175512.08999999997</v>
      </c>
      <c r="I170" s="147">
        <f>I171+I172+I173+I174+I175+I176</f>
        <v>113658.89</v>
      </c>
      <c r="J170" s="148">
        <f t="shared" si="18"/>
        <v>52.011359692083879</v>
      </c>
      <c r="K170" s="148">
        <f t="shared" ref="K170:K194" si="19">I170/G170*100</f>
        <v>39.305081720164317</v>
      </c>
    </row>
    <row r="171" spans="1:11" ht="25.5" x14ac:dyDescent="0.25">
      <c r="A171" s="149"/>
      <c r="B171" s="149">
        <v>3111</v>
      </c>
      <c r="C171" s="149" t="s">
        <v>293</v>
      </c>
      <c r="D171" s="150">
        <v>47300</v>
      </c>
      <c r="E171" s="151">
        <v>170.26</v>
      </c>
      <c r="F171" s="178">
        <v>6270.53</v>
      </c>
      <c r="G171" s="178">
        <v>6270.53</v>
      </c>
      <c r="H171" s="151">
        <f t="shared" si="13"/>
        <v>6270.53</v>
      </c>
      <c r="I171" s="151">
        <v>0</v>
      </c>
      <c r="J171" s="133">
        <f t="shared" si="18"/>
        <v>0</v>
      </c>
      <c r="K171" s="133">
        <f t="shared" si="19"/>
        <v>0</v>
      </c>
    </row>
    <row r="172" spans="1:11" ht="25.5" x14ac:dyDescent="0.25">
      <c r="A172" s="149"/>
      <c r="B172" s="149">
        <v>3111</v>
      </c>
      <c r="C172" s="149" t="s">
        <v>294</v>
      </c>
      <c r="D172" s="150">
        <v>55235</v>
      </c>
      <c r="E172" s="151">
        <v>27077.38</v>
      </c>
      <c r="F172" s="178">
        <v>28000</v>
      </c>
      <c r="G172" s="155">
        <v>28000</v>
      </c>
      <c r="H172" s="151">
        <f t="shared" si="13"/>
        <v>15572.22</v>
      </c>
      <c r="I172" s="151">
        <v>12427.78</v>
      </c>
      <c r="J172" s="133">
        <f t="shared" si="18"/>
        <v>45.897276619820673</v>
      </c>
      <c r="K172" s="133">
        <f t="shared" si="19"/>
        <v>44.384928571428574</v>
      </c>
    </row>
    <row r="173" spans="1:11" ht="25.5" x14ac:dyDescent="0.25">
      <c r="A173" s="149"/>
      <c r="B173" s="149">
        <v>3111</v>
      </c>
      <c r="C173" s="149" t="s">
        <v>295</v>
      </c>
      <c r="D173" s="150">
        <v>55235</v>
      </c>
      <c r="E173" s="151">
        <v>0</v>
      </c>
      <c r="F173" s="158">
        <v>0</v>
      </c>
      <c r="G173" s="155">
        <v>0</v>
      </c>
      <c r="H173" s="151">
        <f t="shared" ref="H173:H236" si="20">G173-I173</f>
        <v>0</v>
      </c>
      <c r="I173" s="151">
        <v>0</v>
      </c>
      <c r="J173" s="133">
        <v>0</v>
      </c>
      <c r="K173" s="133">
        <v>0</v>
      </c>
    </row>
    <row r="174" spans="1:11" ht="25.5" x14ac:dyDescent="0.25">
      <c r="A174" s="149"/>
      <c r="B174" s="149">
        <v>3111</v>
      </c>
      <c r="C174" s="149" t="s">
        <v>296</v>
      </c>
      <c r="D174" s="150">
        <v>55263</v>
      </c>
      <c r="E174" s="151">
        <v>163304.06</v>
      </c>
      <c r="F174" s="178">
        <v>220680.45</v>
      </c>
      <c r="G174" s="178">
        <v>220680.45</v>
      </c>
      <c r="H174" s="151">
        <f t="shared" si="20"/>
        <v>134336.45000000001</v>
      </c>
      <c r="I174" s="151">
        <v>86344</v>
      </c>
      <c r="J174" s="133">
        <f t="shared" si="18"/>
        <v>52.873149632654574</v>
      </c>
      <c r="K174" s="133">
        <f t="shared" si="19"/>
        <v>39.126256992860036</v>
      </c>
    </row>
    <row r="175" spans="1:11" ht="25.5" x14ac:dyDescent="0.25">
      <c r="A175" s="149"/>
      <c r="B175" s="149">
        <v>3111</v>
      </c>
      <c r="C175" s="149" t="s">
        <v>297</v>
      </c>
      <c r="D175" s="150">
        <v>55263</v>
      </c>
      <c r="E175" s="151">
        <v>0</v>
      </c>
      <c r="F175" s="178">
        <v>0</v>
      </c>
      <c r="G175" s="155">
        <v>0</v>
      </c>
      <c r="H175" s="151">
        <f t="shared" si="20"/>
        <v>0</v>
      </c>
      <c r="I175" s="151">
        <v>0</v>
      </c>
      <c r="J175" s="133">
        <v>0</v>
      </c>
      <c r="K175" s="133">
        <v>0</v>
      </c>
    </row>
    <row r="176" spans="1:11" ht="25.5" x14ac:dyDescent="0.25">
      <c r="A176" s="149"/>
      <c r="B176" s="149">
        <v>3111</v>
      </c>
      <c r="C176" s="149" t="s">
        <v>298</v>
      </c>
      <c r="D176" s="150">
        <v>11001</v>
      </c>
      <c r="E176" s="151">
        <v>27975.35</v>
      </c>
      <c r="F176" s="178">
        <v>34220</v>
      </c>
      <c r="G176" s="155">
        <v>34220</v>
      </c>
      <c r="H176" s="151">
        <f t="shared" si="20"/>
        <v>19332.89</v>
      </c>
      <c r="I176" s="151">
        <v>14887.11</v>
      </c>
      <c r="J176" s="133">
        <f t="shared" si="18"/>
        <v>53.21509829188912</v>
      </c>
      <c r="K176" s="133">
        <f t="shared" si="19"/>
        <v>43.504120397428409</v>
      </c>
    </row>
    <row r="177" spans="1:11" ht="30" customHeight="1" x14ac:dyDescent="0.25">
      <c r="A177" s="144"/>
      <c r="B177" s="144">
        <v>312</v>
      </c>
      <c r="C177" s="144" t="s">
        <v>265</v>
      </c>
      <c r="D177" s="145"/>
      <c r="E177" s="147">
        <f>E178+E180+E179+E181</f>
        <v>5272.08</v>
      </c>
      <c r="F177" s="147">
        <f>F178+F180+F179+F181</f>
        <v>18850</v>
      </c>
      <c r="G177" s="165">
        <f>G178+G180+G179+G181</f>
        <v>18850</v>
      </c>
      <c r="H177" s="147">
        <f t="shared" si="20"/>
        <v>13775.3</v>
      </c>
      <c r="I177" s="147">
        <f>I178+I180+I179+I181</f>
        <v>5074.7</v>
      </c>
      <c r="J177" s="148">
        <f t="shared" si="18"/>
        <v>96.256126614163676</v>
      </c>
      <c r="K177" s="148">
        <f t="shared" si="19"/>
        <v>26.921485411140583</v>
      </c>
    </row>
    <row r="178" spans="1:11" ht="25.5" x14ac:dyDescent="0.25">
      <c r="A178" s="149"/>
      <c r="B178" s="149">
        <v>3121</v>
      </c>
      <c r="C178" s="149" t="s">
        <v>299</v>
      </c>
      <c r="D178" s="150">
        <v>47300</v>
      </c>
      <c r="E178" s="151">
        <v>0</v>
      </c>
      <c r="F178" s="158">
        <v>0</v>
      </c>
      <c r="G178" s="155">
        <v>0</v>
      </c>
      <c r="H178" s="151">
        <f t="shared" si="20"/>
        <v>0</v>
      </c>
      <c r="I178" s="151">
        <v>0</v>
      </c>
      <c r="J178" s="133">
        <v>0</v>
      </c>
      <c r="K178" s="133">
        <v>0</v>
      </c>
    </row>
    <row r="179" spans="1:11" ht="25.5" x14ac:dyDescent="0.25">
      <c r="A179" s="149"/>
      <c r="B179" s="149">
        <v>3121</v>
      </c>
      <c r="C179" s="149" t="s">
        <v>300</v>
      </c>
      <c r="D179" s="150">
        <v>55235</v>
      </c>
      <c r="E179" s="151">
        <v>566.66999999999996</v>
      </c>
      <c r="F179" s="178">
        <v>1650</v>
      </c>
      <c r="G179" s="155">
        <v>1650</v>
      </c>
      <c r="H179" s="151">
        <f t="shared" si="20"/>
        <v>1208.5</v>
      </c>
      <c r="I179" s="151">
        <v>441.5</v>
      </c>
      <c r="J179" s="133">
        <f t="shared" si="18"/>
        <v>77.91130640407998</v>
      </c>
      <c r="K179" s="133">
        <f t="shared" si="19"/>
        <v>26.757575757575758</v>
      </c>
    </row>
    <row r="180" spans="1:11" ht="25.5" x14ac:dyDescent="0.25">
      <c r="A180" s="149"/>
      <c r="B180" s="149">
        <v>3121</v>
      </c>
      <c r="C180" s="149" t="s">
        <v>301</v>
      </c>
      <c r="D180" s="150">
        <v>55263</v>
      </c>
      <c r="E180" s="151">
        <v>3738.75</v>
      </c>
      <c r="F180" s="178">
        <v>15220</v>
      </c>
      <c r="G180" s="178">
        <v>15220</v>
      </c>
      <c r="H180" s="151">
        <f t="shared" si="20"/>
        <v>11028.3</v>
      </c>
      <c r="I180" s="151">
        <v>4191.7</v>
      </c>
      <c r="J180" s="133">
        <f t="shared" si="18"/>
        <v>112.11501170177198</v>
      </c>
      <c r="K180" s="133">
        <f t="shared" si="19"/>
        <v>27.540735873850196</v>
      </c>
    </row>
    <row r="181" spans="1:11" ht="25.5" x14ac:dyDescent="0.25">
      <c r="A181" s="149"/>
      <c r="B181" s="149">
        <v>3121</v>
      </c>
      <c r="C181" s="149" t="s">
        <v>302</v>
      </c>
      <c r="D181" s="150">
        <v>11001</v>
      </c>
      <c r="E181" s="151">
        <v>966.66</v>
      </c>
      <c r="F181" s="178">
        <v>1980</v>
      </c>
      <c r="G181" s="178">
        <v>1980</v>
      </c>
      <c r="H181" s="151">
        <f t="shared" si="20"/>
        <v>1538.5</v>
      </c>
      <c r="I181" s="151">
        <v>441.5</v>
      </c>
      <c r="J181" s="133">
        <f t="shared" si="18"/>
        <v>45.67272877743985</v>
      </c>
      <c r="K181" s="133">
        <f t="shared" si="19"/>
        <v>22.297979797979796</v>
      </c>
    </row>
    <row r="182" spans="1:11" x14ac:dyDescent="0.25">
      <c r="A182" s="144"/>
      <c r="B182" s="144">
        <v>313</v>
      </c>
      <c r="C182" s="144" t="s">
        <v>267</v>
      </c>
      <c r="D182" s="145"/>
      <c r="E182" s="147">
        <f>E183+E184+E185+E186+E187+E188</f>
        <v>40817.259999999995</v>
      </c>
      <c r="F182" s="147">
        <f>F183+F184+F185+F186+F187+F188</f>
        <v>47167.47</v>
      </c>
      <c r="G182" s="165">
        <f>G183+G184+G185+G186+G187+G188</f>
        <v>47167.47</v>
      </c>
      <c r="H182" s="147">
        <f t="shared" si="20"/>
        <v>28335.4</v>
      </c>
      <c r="I182" s="147">
        <f>I183+I184+I185+I186+I187+I188</f>
        <v>18832.07</v>
      </c>
      <c r="J182" s="148">
        <f t="shared" si="18"/>
        <v>46.137516335001422</v>
      </c>
      <c r="K182" s="148">
        <f t="shared" si="19"/>
        <v>39.925970165455134</v>
      </c>
    </row>
    <row r="183" spans="1:11" ht="38.25" x14ac:dyDescent="0.25">
      <c r="A183" s="149"/>
      <c r="B183" s="149">
        <v>3132</v>
      </c>
      <c r="C183" s="149" t="s">
        <v>303</v>
      </c>
      <c r="D183" s="150">
        <v>47300</v>
      </c>
      <c r="E183" s="151">
        <v>28.09</v>
      </c>
      <c r="F183" s="178">
        <v>1020.47</v>
      </c>
      <c r="G183" s="155">
        <v>1020.47</v>
      </c>
      <c r="H183" s="151">
        <f t="shared" si="20"/>
        <v>1020.47</v>
      </c>
      <c r="I183" s="151">
        <v>0</v>
      </c>
      <c r="J183" s="133">
        <f t="shared" si="18"/>
        <v>0</v>
      </c>
      <c r="K183" s="133">
        <f t="shared" si="19"/>
        <v>0</v>
      </c>
    </row>
    <row r="184" spans="1:11" ht="38.25" x14ac:dyDescent="0.25">
      <c r="A184" s="149"/>
      <c r="B184" s="149">
        <v>3132</v>
      </c>
      <c r="C184" s="149" t="s">
        <v>304</v>
      </c>
      <c r="D184" s="150">
        <v>55235</v>
      </c>
      <c r="E184" s="151">
        <v>4363.22</v>
      </c>
      <c r="F184" s="178">
        <v>4455</v>
      </c>
      <c r="G184" s="155">
        <v>4455</v>
      </c>
      <c r="H184" s="151">
        <f t="shared" si="20"/>
        <v>2404.4299999999998</v>
      </c>
      <c r="I184" s="151">
        <v>2050.5700000000002</v>
      </c>
      <c r="J184" s="133">
        <f t="shared" si="18"/>
        <v>46.996713436407056</v>
      </c>
      <c r="K184" s="133">
        <f t="shared" si="19"/>
        <v>46.028507295173966</v>
      </c>
    </row>
    <row r="185" spans="1:11" ht="38.25" x14ac:dyDescent="0.25">
      <c r="A185" s="149"/>
      <c r="B185" s="149">
        <v>3132</v>
      </c>
      <c r="C185" s="149" t="s">
        <v>305</v>
      </c>
      <c r="D185" s="150">
        <v>55263</v>
      </c>
      <c r="E185" s="152">
        <v>31810.21</v>
      </c>
      <c r="F185" s="178">
        <v>36412</v>
      </c>
      <c r="G185" s="178">
        <v>36412</v>
      </c>
      <c r="H185" s="151">
        <f t="shared" si="20"/>
        <v>22086.879999999997</v>
      </c>
      <c r="I185" s="151">
        <v>14325.12</v>
      </c>
      <c r="J185" s="133">
        <f t="shared" si="18"/>
        <v>45.03308843292767</v>
      </c>
      <c r="K185" s="133">
        <f t="shared" si="19"/>
        <v>39.341755465231245</v>
      </c>
    </row>
    <row r="186" spans="1:11" ht="38.25" x14ac:dyDescent="0.25">
      <c r="A186" s="149"/>
      <c r="B186" s="149">
        <v>3132</v>
      </c>
      <c r="C186" s="149" t="s">
        <v>306</v>
      </c>
      <c r="D186" s="150">
        <v>11001</v>
      </c>
      <c r="E186" s="152">
        <v>4615.74</v>
      </c>
      <c r="F186" s="178">
        <v>5280</v>
      </c>
      <c r="G186" s="178">
        <v>5280</v>
      </c>
      <c r="H186" s="151">
        <f t="shared" si="20"/>
        <v>2823.62</v>
      </c>
      <c r="I186" s="151">
        <v>2456.38</v>
      </c>
      <c r="J186" s="133">
        <f t="shared" si="18"/>
        <v>53.217468921559707</v>
      </c>
      <c r="K186" s="133">
        <f t="shared" si="19"/>
        <v>46.522348484848486</v>
      </c>
    </row>
    <row r="187" spans="1:11" ht="38.25" x14ac:dyDescent="0.25">
      <c r="A187" s="149"/>
      <c r="B187" s="149">
        <v>3133</v>
      </c>
      <c r="C187" s="149" t="s">
        <v>307</v>
      </c>
      <c r="D187" s="150">
        <v>55235</v>
      </c>
      <c r="E187" s="153">
        <v>0</v>
      </c>
      <c r="F187" s="178">
        <v>0</v>
      </c>
      <c r="G187" s="155">
        <v>0</v>
      </c>
      <c r="H187" s="151">
        <f t="shared" si="20"/>
        <v>0</v>
      </c>
      <c r="I187" s="153">
        <v>0</v>
      </c>
      <c r="J187" s="133">
        <v>0</v>
      </c>
      <c r="K187" s="133">
        <v>0</v>
      </c>
    </row>
    <row r="188" spans="1:11" ht="38.25" x14ac:dyDescent="0.25">
      <c r="A188" s="149"/>
      <c r="B188" s="149">
        <v>3133</v>
      </c>
      <c r="C188" s="149" t="s">
        <v>308</v>
      </c>
      <c r="D188" s="150">
        <v>55263</v>
      </c>
      <c r="E188" s="153">
        <v>0</v>
      </c>
      <c r="F188" s="178">
        <v>0</v>
      </c>
      <c r="G188" s="155">
        <v>0</v>
      </c>
      <c r="H188" s="151">
        <f t="shared" si="20"/>
        <v>0</v>
      </c>
      <c r="I188" s="153">
        <v>0</v>
      </c>
      <c r="J188" s="133">
        <v>0</v>
      </c>
      <c r="K188" s="133">
        <v>0</v>
      </c>
    </row>
    <row r="189" spans="1:11" x14ac:dyDescent="0.25">
      <c r="A189" s="144"/>
      <c r="B189" s="144">
        <v>32</v>
      </c>
      <c r="C189" s="144" t="s">
        <v>208</v>
      </c>
      <c r="D189" s="145"/>
      <c r="E189" s="147">
        <f>E195+E190+E197</f>
        <v>7074.59</v>
      </c>
      <c r="F189" s="147">
        <f>F195+F190+F197</f>
        <v>10215</v>
      </c>
      <c r="G189" s="165">
        <f>G190+G195+G197</f>
        <v>10215</v>
      </c>
      <c r="H189" s="147">
        <f t="shared" si="20"/>
        <v>6498.25</v>
      </c>
      <c r="I189" s="147">
        <f>I195+I190+I197</f>
        <v>3716.75</v>
      </c>
      <c r="J189" s="148">
        <f t="shared" si="18"/>
        <v>52.536613429188115</v>
      </c>
      <c r="K189" s="148">
        <f t="shared" si="19"/>
        <v>36.385217816935878</v>
      </c>
    </row>
    <row r="190" spans="1:11" ht="25.5" x14ac:dyDescent="0.25">
      <c r="A190" s="144"/>
      <c r="B190" s="144">
        <v>321</v>
      </c>
      <c r="C190" s="144" t="s">
        <v>210</v>
      </c>
      <c r="D190" s="145"/>
      <c r="E190" s="147">
        <f>E191+E192+E193+E194</f>
        <v>7074.59</v>
      </c>
      <c r="F190" s="147">
        <f>F191+F192+F193+F194</f>
        <v>10215</v>
      </c>
      <c r="G190" s="165">
        <f>G191+G192+G193+G194</f>
        <v>10215</v>
      </c>
      <c r="H190" s="147">
        <f t="shared" si="20"/>
        <v>6498.25</v>
      </c>
      <c r="I190" s="147">
        <f>I191+I192+I193+I194</f>
        <v>3716.75</v>
      </c>
      <c r="J190" s="148">
        <f t="shared" si="18"/>
        <v>52.536613429188115</v>
      </c>
      <c r="K190" s="148">
        <f t="shared" si="19"/>
        <v>36.385217816935878</v>
      </c>
    </row>
    <row r="191" spans="1:11" ht="38.25" x14ac:dyDescent="0.25">
      <c r="A191" s="149"/>
      <c r="B191" s="149">
        <v>3212</v>
      </c>
      <c r="C191" s="149" t="s">
        <v>309</v>
      </c>
      <c r="D191" s="150">
        <v>47300</v>
      </c>
      <c r="E191" s="151">
        <v>0</v>
      </c>
      <c r="F191" s="178">
        <v>200</v>
      </c>
      <c r="G191" s="155">
        <v>200</v>
      </c>
      <c r="H191" s="151">
        <f t="shared" si="20"/>
        <v>200</v>
      </c>
      <c r="I191" s="151">
        <v>0</v>
      </c>
      <c r="J191" s="133">
        <v>0</v>
      </c>
      <c r="K191" s="133">
        <f t="shared" si="19"/>
        <v>0</v>
      </c>
    </row>
    <row r="192" spans="1:11" ht="38.25" x14ac:dyDescent="0.25">
      <c r="A192" s="149"/>
      <c r="B192" s="149">
        <v>3212</v>
      </c>
      <c r="C192" s="149" t="s">
        <v>310</v>
      </c>
      <c r="D192" s="150">
        <v>55235</v>
      </c>
      <c r="E192" s="151">
        <v>765.91</v>
      </c>
      <c r="F192" s="178">
        <v>1895</v>
      </c>
      <c r="G192" s="155">
        <v>1895</v>
      </c>
      <c r="H192" s="151">
        <f t="shared" si="20"/>
        <v>1165.8600000000001</v>
      </c>
      <c r="I192" s="151">
        <v>729.14</v>
      </c>
      <c r="J192" s="133">
        <f t="shared" si="18"/>
        <v>95.199174837774677</v>
      </c>
      <c r="K192" s="133">
        <f t="shared" si="19"/>
        <v>38.477044854881264</v>
      </c>
    </row>
    <row r="193" spans="1:11" ht="38.25" x14ac:dyDescent="0.25">
      <c r="A193" s="149"/>
      <c r="B193" s="149">
        <v>3212</v>
      </c>
      <c r="C193" s="149" t="s">
        <v>311</v>
      </c>
      <c r="D193" s="150">
        <v>55263</v>
      </c>
      <c r="E193" s="151">
        <v>5459.37</v>
      </c>
      <c r="F193" s="178">
        <v>5600</v>
      </c>
      <c r="G193" s="155">
        <v>5600</v>
      </c>
      <c r="H193" s="151">
        <f t="shared" si="20"/>
        <v>3046.11</v>
      </c>
      <c r="I193" s="151">
        <v>2553.89</v>
      </c>
      <c r="J193" s="133">
        <f t="shared" si="18"/>
        <v>46.779939809904803</v>
      </c>
      <c r="K193" s="133">
        <f t="shared" si="19"/>
        <v>45.605178571428567</v>
      </c>
    </row>
    <row r="194" spans="1:11" ht="38.25" x14ac:dyDescent="0.25">
      <c r="A194" s="149"/>
      <c r="B194" s="149">
        <v>3212</v>
      </c>
      <c r="C194" s="149" t="s">
        <v>312</v>
      </c>
      <c r="D194" s="150">
        <v>11001</v>
      </c>
      <c r="E194" s="151">
        <v>849.31</v>
      </c>
      <c r="F194" s="178">
        <v>2520</v>
      </c>
      <c r="G194" s="178">
        <v>2520</v>
      </c>
      <c r="H194" s="151">
        <f t="shared" si="20"/>
        <v>2086.2799999999997</v>
      </c>
      <c r="I194" s="151">
        <v>433.72</v>
      </c>
      <c r="J194" s="133">
        <f t="shared" si="18"/>
        <v>51.067337014753157</v>
      </c>
      <c r="K194" s="133">
        <f t="shared" si="19"/>
        <v>17.211111111111112</v>
      </c>
    </row>
    <row r="195" spans="1:11" ht="25.5" x14ac:dyDescent="0.25">
      <c r="A195" s="144"/>
      <c r="B195" s="144">
        <v>323</v>
      </c>
      <c r="C195" s="144" t="s">
        <v>210</v>
      </c>
      <c r="D195" s="145"/>
      <c r="E195" s="147">
        <v>0</v>
      </c>
      <c r="F195" s="180">
        <v>0</v>
      </c>
      <c r="G195" s="165">
        <v>0</v>
      </c>
      <c r="H195" s="151">
        <f t="shared" si="20"/>
        <v>0</v>
      </c>
      <c r="I195" s="147">
        <v>0</v>
      </c>
      <c r="J195" s="148">
        <v>0</v>
      </c>
      <c r="K195" s="148">
        <v>0</v>
      </c>
    </row>
    <row r="196" spans="1:11" ht="25.5" x14ac:dyDescent="0.25">
      <c r="A196" s="149"/>
      <c r="B196" s="149">
        <v>3237</v>
      </c>
      <c r="C196" s="149" t="s">
        <v>234</v>
      </c>
      <c r="D196" s="150">
        <v>55235</v>
      </c>
      <c r="E196" s="151">
        <v>0</v>
      </c>
      <c r="F196" s="158">
        <v>0</v>
      </c>
      <c r="G196" s="155">
        <v>0</v>
      </c>
      <c r="H196" s="151">
        <f t="shared" si="20"/>
        <v>0</v>
      </c>
      <c r="I196" s="151">
        <v>0</v>
      </c>
      <c r="J196" s="133">
        <v>0</v>
      </c>
      <c r="K196" s="133">
        <v>0</v>
      </c>
    </row>
    <row r="197" spans="1:11" ht="25.5" x14ac:dyDescent="0.25">
      <c r="A197" s="144"/>
      <c r="B197" s="144">
        <v>329</v>
      </c>
      <c r="C197" s="144" t="s">
        <v>242</v>
      </c>
      <c r="D197" s="145"/>
      <c r="E197" s="147">
        <v>0</v>
      </c>
      <c r="F197" s="180">
        <v>0</v>
      </c>
      <c r="G197" s="165">
        <v>0</v>
      </c>
      <c r="H197" s="151">
        <f t="shared" si="20"/>
        <v>0</v>
      </c>
      <c r="I197" s="147">
        <v>0</v>
      </c>
      <c r="J197" s="148">
        <v>0</v>
      </c>
      <c r="K197" s="148">
        <v>0</v>
      </c>
    </row>
    <row r="198" spans="1:11" ht="25.5" x14ac:dyDescent="0.25">
      <c r="A198" s="149"/>
      <c r="B198" s="149">
        <v>3295</v>
      </c>
      <c r="C198" s="149" t="s">
        <v>313</v>
      </c>
      <c r="D198" s="150">
        <v>55235</v>
      </c>
      <c r="E198" s="151">
        <v>0</v>
      </c>
      <c r="F198" s="155">
        <v>0</v>
      </c>
      <c r="G198" s="155">
        <v>0</v>
      </c>
      <c r="H198" s="151">
        <f t="shared" si="20"/>
        <v>0</v>
      </c>
      <c r="I198" s="151">
        <v>0</v>
      </c>
      <c r="J198" s="133">
        <v>0</v>
      </c>
      <c r="K198" s="133">
        <v>0</v>
      </c>
    </row>
    <row r="199" spans="1:11" ht="25.5" x14ac:dyDescent="0.25">
      <c r="A199" s="149"/>
      <c r="B199" s="149">
        <v>3295</v>
      </c>
      <c r="C199" s="149" t="s">
        <v>314</v>
      </c>
      <c r="D199" s="150">
        <v>55263</v>
      </c>
      <c r="E199" s="151">
        <v>0</v>
      </c>
      <c r="F199" s="155">
        <v>0</v>
      </c>
      <c r="G199" s="155">
        <v>0</v>
      </c>
      <c r="H199" s="151">
        <f t="shared" si="20"/>
        <v>0</v>
      </c>
      <c r="I199" s="151">
        <v>0</v>
      </c>
      <c r="J199" s="133">
        <v>0</v>
      </c>
      <c r="K199" s="133">
        <v>0</v>
      </c>
    </row>
    <row r="200" spans="1:11" ht="25.5" x14ac:dyDescent="0.25">
      <c r="A200" s="149"/>
      <c r="B200" s="149">
        <v>3296</v>
      </c>
      <c r="C200" s="149" t="s">
        <v>315</v>
      </c>
      <c r="D200" s="150">
        <v>55235</v>
      </c>
      <c r="E200" s="151">
        <v>0</v>
      </c>
      <c r="F200" s="155">
        <v>0</v>
      </c>
      <c r="G200" s="155">
        <v>0</v>
      </c>
      <c r="H200" s="151">
        <f t="shared" si="20"/>
        <v>0</v>
      </c>
      <c r="I200" s="151">
        <v>0</v>
      </c>
      <c r="J200" s="133">
        <v>0</v>
      </c>
      <c r="K200" s="133">
        <v>0</v>
      </c>
    </row>
    <row r="201" spans="1:11" ht="25.5" x14ac:dyDescent="0.25">
      <c r="A201" s="149"/>
      <c r="B201" s="149">
        <v>3296</v>
      </c>
      <c r="C201" s="149" t="s">
        <v>316</v>
      </c>
      <c r="D201" s="150">
        <v>55263</v>
      </c>
      <c r="E201" s="151">
        <v>0</v>
      </c>
      <c r="F201" s="155">
        <v>0</v>
      </c>
      <c r="G201" s="155">
        <v>0</v>
      </c>
      <c r="H201" s="151">
        <f t="shared" si="20"/>
        <v>0</v>
      </c>
      <c r="I201" s="151">
        <v>0</v>
      </c>
      <c r="J201" s="133">
        <v>0</v>
      </c>
      <c r="K201" s="133">
        <v>0</v>
      </c>
    </row>
    <row r="202" spans="1:11" x14ac:dyDescent="0.25">
      <c r="A202" s="144"/>
      <c r="B202" s="144">
        <v>34</v>
      </c>
      <c r="C202" s="144" t="s">
        <v>243</v>
      </c>
      <c r="D202" s="145"/>
      <c r="E202" s="147">
        <v>0</v>
      </c>
      <c r="F202" s="180">
        <v>0</v>
      </c>
      <c r="G202" s="165">
        <v>0</v>
      </c>
      <c r="H202" s="151">
        <f t="shared" si="20"/>
        <v>0</v>
      </c>
      <c r="I202" s="147">
        <v>0</v>
      </c>
      <c r="J202" s="148">
        <v>0</v>
      </c>
      <c r="K202" s="148">
        <v>0</v>
      </c>
    </row>
    <row r="203" spans="1:11" x14ac:dyDescent="0.25">
      <c r="A203" s="144"/>
      <c r="B203" s="144">
        <v>343</v>
      </c>
      <c r="C203" s="144" t="s">
        <v>273</v>
      </c>
      <c r="D203" s="145"/>
      <c r="E203" s="147">
        <v>0</v>
      </c>
      <c r="F203" s="180">
        <v>0</v>
      </c>
      <c r="G203" s="165">
        <v>0</v>
      </c>
      <c r="H203" s="151">
        <f t="shared" si="20"/>
        <v>0</v>
      </c>
      <c r="I203" s="147">
        <v>0</v>
      </c>
      <c r="J203" s="148">
        <v>0</v>
      </c>
      <c r="K203" s="148">
        <v>0</v>
      </c>
    </row>
    <row r="204" spans="1:11" x14ac:dyDescent="0.25">
      <c r="A204" s="149"/>
      <c r="B204" s="149">
        <v>3433</v>
      </c>
      <c r="C204" s="149" t="s">
        <v>317</v>
      </c>
      <c r="D204" s="150">
        <v>55235</v>
      </c>
      <c r="E204" s="151">
        <v>0</v>
      </c>
      <c r="F204" s="155">
        <v>0</v>
      </c>
      <c r="G204" s="155">
        <v>0</v>
      </c>
      <c r="H204" s="151">
        <f t="shared" si="20"/>
        <v>0</v>
      </c>
      <c r="I204" s="151">
        <v>0</v>
      </c>
      <c r="J204" s="133">
        <v>0</v>
      </c>
      <c r="K204" s="133">
        <v>0</v>
      </c>
    </row>
    <row r="205" spans="1:11" x14ac:dyDescent="0.25">
      <c r="A205" s="149"/>
      <c r="B205" s="149">
        <v>3433</v>
      </c>
      <c r="C205" s="149" t="s">
        <v>318</v>
      </c>
      <c r="D205" s="150">
        <v>55263</v>
      </c>
      <c r="E205" s="151">
        <v>0</v>
      </c>
      <c r="F205" s="155">
        <v>0</v>
      </c>
      <c r="G205" s="155">
        <v>0</v>
      </c>
      <c r="H205" s="151">
        <f t="shared" si="20"/>
        <v>0</v>
      </c>
      <c r="I205" s="151">
        <v>0</v>
      </c>
      <c r="J205" s="133">
        <v>0</v>
      </c>
      <c r="K205" s="133">
        <v>0</v>
      </c>
    </row>
    <row r="206" spans="1:11" x14ac:dyDescent="0.25">
      <c r="A206" s="139" t="s">
        <v>319</v>
      </c>
      <c r="B206" s="139" t="s">
        <v>205</v>
      </c>
      <c r="C206" s="139" t="s">
        <v>320</v>
      </c>
      <c r="D206" s="140"/>
      <c r="E206" s="142">
        <f>E207</f>
        <v>14505.89</v>
      </c>
      <c r="F206" s="142">
        <f>F207</f>
        <v>13280</v>
      </c>
      <c r="G206" s="194">
        <f>G207</f>
        <v>16207</v>
      </c>
      <c r="H206" s="142">
        <f t="shared" si="20"/>
        <v>16207</v>
      </c>
      <c r="I206" s="142">
        <f>I207</f>
        <v>0</v>
      </c>
      <c r="J206" s="143">
        <f t="shared" si="18"/>
        <v>0</v>
      </c>
      <c r="K206" s="143">
        <f t="shared" ref="K206:K269" si="21">I206/G206*100</f>
        <v>0</v>
      </c>
    </row>
    <row r="207" spans="1:11" x14ac:dyDescent="0.25">
      <c r="A207" s="144"/>
      <c r="B207" s="144">
        <v>3</v>
      </c>
      <c r="C207" s="144" t="s">
        <v>207</v>
      </c>
      <c r="D207" s="145"/>
      <c r="E207" s="147">
        <f>E208+E213+E227</f>
        <v>14505.89</v>
      </c>
      <c r="F207" s="147">
        <f>F208+F213+F227</f>
        <v>13280</v>
      </c>
      <c r="G207" s="165">
        <f>G208+G213+G227</f>
        <v>16207</v>
      </c>
      <c r="H207" s="147">
        <f t="shared" si="20"/>
        <v>16207</v>
      </c>
      <c r="I207" s="147">
        <f>I208+I213+I227</f>
        <v>0</v>
      </c>
      <c r="J207" s="148">
        <f t="shared" si="18"/>
        <v>0</v>
      </c>
      <c r="K207" s="148">
        <f t="shared" si="21"/>
        <v>0</v>
      </c>
    </row>
    <row r="208" spans="1:11" x14ac:dyDescent="0.25">
      <c r="A208" s="144"/>
      <c r="B208" s="144">
        <v>31</v>
      </c>
      <c r="C208" s="144" t="s">
        <v>262</v>
      </c>
      <c r="D208" s="145"/>
      <c r="E208" s="147">
        <v>0</v>
      </c>
      <c r="F208" s="147">
        <v>0</v>
      </c>
      <c r="G208" s="165">
        <f>G209</f>
        <v>0</v>
      </c>
      <c r="H208" s="151">
        <f t="shared" si="20"/>
        <v>0</v>
      </c>
      <c r="I208" s="147">
        <v>0</v>
      </c>
      <c r="J208" s="148">
        <v>0</v>
      </c>
      <c r="K208" s="148">
        <v>0</v>
      </c>
    </row>
    <row r="209" spans="1:11" x14ac:dyDescent="0.25">
      <c r="A209" s="144"/>
      <c r="B209" s="144">
        <v>311</v>
      </c>
      <c r="C209" s="144" t="s">
        <v>263</v>
      </c>
      <c r="D209" s="145"/>
      <c r="E209" s="147">
        <v>0</v>
      </c>
      <c r="F209" s="147">
        <v>0</v>
      </c>
      <c r="G209" s="165">
        <f>G211+G210+G212</f>
        <v>0</v>
      </c>
      <c r="H209" s="151">
        <f t="shared" si="20"/>
        <v>0</v>
      </c>
      <c r="I209" s="147">
        <v>0</v>
      </c>
      <c r="J209" s="148">
        <v>0</v>
      </c>
      <c r="K209" s="148">
        <v>0</v>
      </c>
    </row>
    <row r="210" spans="1:11" x14ac:dyDescent="0.25">
      <c r="A210" s="144"/>
      <c r="B210" s="149">
        <v>3111</v>
      </c>
      <c r="C210" s="149" t="s">
        <v>286</v>
      </c>
      <c r="D210" s="150">
        <v>53082</v>
      </c>
      <c r="E210" s="132">
        <v>0</v>
      </c>
      <c r="F210" s="155">
        <v>0</v>
      </c>
      <c r="G210" s="155">
        <v>0</v>
      </c>
      <c r="H210" s="151">
        <f t="shared" si="20"/>
        <v>0</v>
      </c>
      <c r="I210" s="132">
        <v>0</v>
      </c>
      <c r="J210" s="148">
        <v>0</v>
      </c>
      <c r="K210" s="148">
        <v>0</v>
      </c>
    </row>
    <row r="211" spans="1:11" x14ac:dyDescent="0.25">
      <c r="A211" s="144"/>
      <c r="B211" s="149">
        <v>313</v>
      </c>
      <c r="C211" s="149" t="s">
        <v>267</v>
      </c>
      <c r="D211" s="150">
        <v>53082</v>
      </c>
      <c r="E211" s="132">
        <v>0</v>
      </c>
      <c r="F211" s="155">
        <v>0</v>
      </c>
      <c r="G211" s="155">
        <v>0</v>
      </c>
      <c r="H211" s="151">
        <f t="shared" si="20"/>
        <v>0</v>
      </c>
      <c r="I211" s="132">
        <v>0</v>
      </c>
      <c r="J211" s="148">
        <v>0</v>
      </c>
      <c r="K211" s="148">
        <v>0</v>
      </c>
    </row>
    <row r="212" spans="1:11" ht="28.5" customHeight="1" x14ac:dyDescent="0.25">
      <c r="A212" s="144"/>
      <c r="B212" s="149">
        <v>3132</v>
      </c>
      <c r="C212" s="149" t="s">
        <v>268</v>
      </c>
      <c r="D212" s="150">
        <v>53082</v>
      </c>
      <c r="E212" s="132">
        <v>0</v>
      </c>
      <c r="F212" s="155">
        <v>0</v>
      </c>
      <c r="G212" s="155">
        <v>0</v>
      </c>
      <c r="H212" s="151">
        <f t="shared" si="20"/>
        <v>0</v>
      </c>
      <c r="I212" s="132">
        <v>0</v>
      </c>
      <c r="J212" s="148">
        <v>0</v>
      </c>
      <c r="K212" s="148">
        <v>0</v>
      </c>
    </row>
    <row r="213" spans="1:11" x14ac:dyDescent="0.25">
      <c r="A213" s="144"/>
      <c r="B213" s="144">
        <v>32</v>
      </c>
      <c r="C213" s="144" t="s">
        <v>208</v>
      </c>
      <c r="D213" s="145"/>
      <c r="E213" s="147">
        <f>E214+E218+E222</f>
        <v>14505.89</v>
      </c>
      <c r="F213" s="147">
        <f>F214+F218+F222</f>
        <v>13280</v>
      </c>
      <c r="G213" s="196">
        <f>G214+G216+G218+G222</f>
        <v>16207</v>
      </c>
      <c r="H213" s="147">
        <f t="shared" si="20"/>
        <v>16207</v>
      </c>
      <c r="I213" s="147">
        <f>I214+I218+I222</f>
        <v>0</v>
      </c>
      <c r="J213" s="148">
        <f t="shared" si="18"/>
        <v>0</v>
      </c>
      <c r="K213" s="148">
        <f t="shared" si="21"/>
        <v>0</v>
      </c>
    </row>
    <row r="214" spans="1:11" ht="25.5" x14ac:dyDescent="0.25">
      <c r="A214" s="144"/>
      <c r="B214" s="144" t="s">
        <v>209</v>
      </c>
      <c r="C214" s="144" t="s">
        <v>210</v>
      </c>
      <c r="D214" s="145"/>
      <c r="E214" s="147">
        <f>E215</f>
        <v>1980</v>
      </c>
      <c r="F214" s="147">
        <f>F215</f>
        <v>1980</v>
      </c>
      <c r="G214" s="165">
        <f>G215</f>
        <v>1890</v>
      </c>
      <c r="H214" s="147">
        <f t="shared" si="20"/>
        <v>1890</v>
      </c>
      <c r="I214" s="147">
        <f>I215</f>
        <v>0</v>
      </c>
      <c r="J214" s="148">
        <f t="shared" si="18"/>
        <v>0</v>
      </c>
      <c r="K214" s="148">
        <f t="shared" si="21"/>
        <v>0</v>
      </c>
    </row>
    <row r="215" spans="1:11" x14ac:dyDescent="0.25">
      <c r="A215" s="149"/>
      <c r="B215" s="149" t="s">
        <v>112</v>
      </c>
      <c r="C215" s="149" t="s">
        <v>211</v>
      </c>
      <c r="D215" s="150">
        <v>55263</v>
      </c>
      <c r="E215" s="151">
        <v>1980</v>
      </c>
      <c r="F215" s="151">
        <v>1980</v>
      </c>
      <c r="G215" s="155">
        <v>1890</v>
      </c>
      <c r="H215" s="151">
        <f t="shared" si="20"/>
        <v>1890</v>
      </c>
      <c r="I215" s="151">
        <v>0</v>
      </c>
      <c r="J215" s="133">
        <f t="shared" si="18"/>
        <v>0</v>
      </c>
      <c r="K215" s="133">
        <f t="shared" si="21"/>
        <v>0</v>
      </c>
    </row>
    <row r="216" spans="1:11" ht="25.5" x14ac:dyDescent="0.25">
      <c r="A216" s="144"/>
      <c r="B216" s="144">
        <v>322</v>
      </c>
      <c r="C216" s="144" t="s">
        <v>216</v>
      </c>
      <c r="D216" s="145"/>
      <c r="E216" s="147">
        <f>E217</f>
        <v>1200</v>
      </c>
      <c r="F216" s="147">
        <f>F217</f>
        <v>0</v>
      </c>
      <c r="G216" s="165">
        <f>G217</f>
        <v>1200</v>
      </c>
      <c r="H216" s="147">
        <f t="shared" si="20"/>
        <v>1200</v>
      </c>
      <c r="I216" s="147">
        <f>I217</f>
        <v>0</v>
      </c>
      <c r="J216" s="148">
        <v>0</v>
      </c>
      <c r="K216" s="148">
        <f t="shared" si="21"/>
        <v>0</v>
      </c>
    </row>
    <row r="217" spans="1:11" x14ac:dyDescent="0.25">
      <c r="A217" s="144"/>
      <c r="B217" s="149">
        <v>3225</v>
      </c>
      <c r="C217" s="149" t="s">
        <v>220</v>
      </c>
      <c r="D217" s="150">
        <v>55263</v>
      </c>
      <c r="E217" s="151">
        <v>1200</v>
      </c>
      <c r="F217" s="158">
        <v>0</v>
      </c>
      <c r="G217" s="155">
        <v>1200</v>
      </c>
      <c r="H217" s="151">
        <f t="shared" si="20"/>
        <v>1200</v>
      </c>
      <c r="I217" s="151">
        <v>0</v>
      </c>
      <c r="J217" s="148">
        <v>0</v>
      </c>
      <c r="K217" s="148">
        <f t="shared" si="21"/>
        <v>0</v>
      </c>
    </row>
    <row r="218" spans="1:11" x14ac:dyDescent="0.25">
      <c r="A218" s="144"/>
      <c r="B218" s="144" t="s">
        <v>223</v>
      </c>
      <c r="C218" s="144" t="s">
        <v>224</v>
      </c>
      <c r="D218" s="145"/>
      <c r="E218" s="147">
        <f>E219+E220+E221</f>
        <v>11780.65</v>
      </c>
      <c r="F218" s="147">
        <f>F219+F220+F221</f>
        <v>10000</v>
      </c>
      <c r="G218" s="196">
        <f>G219+G220+G221</f>
        <v>10000</v>
      </c>
      <c r="H218" s="147">
        <f t="shared" si="20"/>
        <v>10000</v>
      </c>
      <c r="I218" s="147">
        <f>I219+I220+I221</f>
        <v>0</v>
      </c>
      <c r="J218" s="148">
        <f t="shared" si="18"/>
        <v>0</v>
      </c>
      <c r="K218" s="148">
        <f t="shared" si="21"/>
        <v>0</v>
      </c>
    </row>
    <row r="219" spans="1:11" ht="25.5" x14ac:dyDescent="0.25">
      <c r="A219" s="149"/>
      <c r="B219" s="149">
        <v>3232</v>
      </c>
      <c r="C219" s="149" t="s">
        <v>226</v>
      </c>
      <c r="D219" s="150">
        <v>55263</v>
      </c>
      <c r="E219" s="151">
        <v>11780.65</v>
      </c>
      <c r="F219" s="178">
        <v>10000</v>
      </c>
      <c r="G219" s="178">
        <v>10000</v>
      </c>
      <c r="H219" s="151">
        <f t="shared" si="20"/>
        <v>10000</v>
      </c>
      <c r="I219" s="151">
        <v>0</v>
      </c>
      <c r="J219" s="133">
        <f t="shared" si="18"/>
        <v>0</v>
      </c>
      <c r="K219" s="133">
        <f t="shared" si="21"/>
        <v>0</v>
      </c>
    </row>
    <row r="220" spans="1:11" x14ac:dyDescent="0.25">
      <c r="A220" s="149"/>
      <c r="B220" s="149">
        <v>3235</v>
      </c>
      <c r="C220" s="149" t="s">
        <v>230</v>
      </c>
      <c r="D220" s="150">
        <v>55263</v>
      </c>
      <c r="E220" s="151">
        <v>0</v>
      </c>
      <c r="F220" s="151">
        <v>0</v>
      </c>
      <c r="G220" s="197">
        <v>0</v>
      </c>
      <c r="H220" s="151">
        <f t="shared" si="20"/>
        <v>0</v>
      </c>
      <c r="I220" s="151">
        <v>0</v>
      </c>
      <c r="J220" s="148">
        <v>0</v>
      </c>
      <c r="K220" s="148">
        <v>0</v>
      </c>
    </row>
    <row r="221" spans="1:11" x14ac:dyDescent="0.25">
      <c r="A221" s="149"/>
      <c r="B221" s="149">
        <v>3239</v>
      </c>
      <c r="C221" s="149" t="s">
        <v>236</v>
      </c>
      <c r="D221" s="150">
        <v>55263</v>
      </c>
      <c r="E221" s="151">
        <v>0</v>
      </c>
      <c r="F221" s="151">
        <v>0</v>
      </c>
      <c r="G221" s="197">
        <v>0</v>
      </c>
      <c r="H221" s="151">
        <f t="shared" si="20"/>
        <v>0</v>
      </c>
      <c r="I221" s="151">
        <v>0</v>
      </c>
      <c r="J221" s="148">
        <v>0</v>
      </c>
      <c r="K221" s="148">
        <v>0</v>
      </c>
    </row>
    <row r="222" spans="1:11" ht="25.5" x14ac:dyDescent="0.25">
      <c r="A222" s="149"/>
      <c r="B222" s="144">
        <v>329</v>
      </c>
      <c r="C222" s="144" t="s">
        <v>242</v>
      </c>
      <c r="D222" s="145"/>
      <c r="E222" s="147">
        <f>E223+E224+E225</f>
        <v>745.24</v>
      </c>
      <c r="F222" s="147">
        <f>F223+F224+F225</f>
        <v>1300</v>
      </c>
      <c r="G222" s="196">
        <f>G223+G224+G225</f>
        <v>3117</v>
      </c>
      <c r="H222" s="147">
        <f t="shared" si="20"/>
        <v>3117</v>
      </c>
      <c r="I222" s="147">
        <f>I223+I224+I225</f>
        <v>0</v>
      </c>
      <c r="J222" s="148">
        <v>0</v>
      </c>
      <c r="K222" s="148">
        <f t="shared" si="21"/>
        <v>0</v>
      </c>
    </row>
    <row r="223" spans="1:11" ht="25.5" x14ac:dyDescent="0.25">
      <c r="A223" s="149"/>
      <c r="B223" s="149">
        <v>3299</v>
      </c>
      <c r="C223" s="149" t="s">
        <v>242</v>
      </c>
      <c r="D223" s="150">
        <v>55235</v>
      </c>
      <c r="E223" s="151">
        <v>0</v>
      </c>
      <c r="F223" s="179">
        <v>0</v>
      </c>
      <c r="G223" s="197">
        <v>817</v>
      </c>
      <c r="H223" s="151">
        <f t="shared" si="20"/>
        <v>817</v>
      </c>
      <c r="I223" s="151">
        <v>0</v>
      </c>
      <c r="J223" s="133">
        <v>0</v>
      </c>
      <c r="K223" s="133">
        <f t="shared" si="21"/>
        <v>0</v>
      </c>
    </row>
    <row r="224" spans="1:11" ht="25.5" x14ac:dyDescent="0.25">
      <c r="A224" s="149"/>
      <c r="B224" s="149">
        <v>3299</v>
      </c>
      <c r="C224" s="149" t="s">
        <v>242</v>
      </c>
      <c r="D224" s="150">
        <v>55263</v>
      </c>
      <c r="E224" s="151">
        <v>745.24</v>
      </c>
      <c r="F224" s="178">
        <v>1300</v>
      </c>
      <c r="G224" s="197">
        <v>1300</v>
      </c>
      <c r="H224" s="151">
        <f t="shared" si="20"/>
        <v>1300</v>
      </c>
      <c r="I224" s="151">
        <v>0</v>
      </c>
      <c r="J224" s="133">
        <f t="shared" ref="J224:J284" si="22">I224/E224*100</f>
        <v>0</v>
      </c>
      <c r="K224" s="133">
        <f t="shared" si="21"/>
        <v>0</v>
      </c>
    </row>
    <row r="225" spans="1:11" ht="25.5" x14ac:dyDescent="0.25">
      <c r="A225" s="149"/>
      <c r="B225" s="149">
        <v>3299</v>
      </c>
      <c r="C225" s="149" t="s">
        <v>242</v>
      </c>
      <c r="D225" s="150">
        <v>53082</v>
      </c>
      <c r="E225" s="151">
        <v>0</v>
      </c>
      <c r="F225" s="151">
        <v>0</v>
      </c>
      <c r="G225" s="197">
        <v>1000</v>
      </c>
      <c r="H225" s="151">
        <f t="shared" si="20"/>
        <v>1000</v>
      </c>
      <c r="I225" s="151">
        <v>0</v>
      </c>
      <c r="J225" s="133">
        <v>0</v>
      </c>
      <c r="K225" s="133">
        <v>0</v>
      </c>
    </row>
    <row r="226" spans="1:11" ht="25.5" x14ac:dyDescent="0.25">
      <c r="A226" s="149"/>
      <c r="B226" s="149"/>
      <c r="C226" s="144" t="s">
        <v>321</v>
      </c>
      <c r="D226" s="150"/>
      <c r="E226" s="146">
        <v>0</v>
      </c>
      <c r="F226" s="164">
        <v>0</v>
      </c>
      <c r="G226" s="196">
        <v>0</v>
      </c>
      <c r="H226" s="147">
        <f t="shared" si="20"/>
        <v>0</v>
      </c>
      <c r="I226" s="146">
        <v>0</v>
      </c>
      <c r="J226" s="148">
        <v>0</v>
      </c>
      <c r="K226" s="148">
        <v>0</v>
      </c>
    </row>
    <row r="227" spans="1:11" x14ac:dyDescent="0.25">
      <c r="A227" s="144"/>
      <c r="B227" s="144">
        <v>32</v>
      </c>
      <c r="C227" s="144" t="s">
        <v>208</v>
      </c>
      <c r="D227" s="145"/>
      <c r="E227" s="146">
        <v>0</v>
      </c>
      <c r="F227" s="164">
        <v>0</v>
      </c>
      <c r="G227" s="196">
        <v>0</v>
      </c>
      <c r="H227" s="147">
        <f t="shared" si="20"/>
        <v>0</v>
      </c>
      <c r="I227" s="146">
        <v>0</v>
      </c>
      <c r="J227" s="148">
        <v>0</v>
      </c>
      <c r="K227" s="148">
        <v>0</v>
      </c>
    </row>
    <row r="228" spans="1:11" ht="25.5" x14ac:dyDescent="0.25">
      <c r="A228" s="144"/>
      <c r="B228" s="144">
        <v>322</v>
      </c>
      <c r="C228" s="144" t="s">
        <v>216</v>
      </c>
      <c r="D228" s="145"/>
      <c r="E228" s="146">
        <v>0</v>
      </c>
      <c r="F228" s="164">
        <v>0</v>
      </c>
      <c r="G228" s="196">
        <v>0</v>
      </c>
      <c r="H228" s="147">
        <f t="shared" si="20"/>
        <v>0</v>
      </c>
      <c r="I228" s="146">
        <v>0</v>
      </c>
      <c r="J228" s="148">
        <v>0</v>
      </c>
      <c r="K228" s="148">
        <v>0</v>
      </c>
    </row>
    <row r="229" spans="1:11" ht="25.5" x14ac:dyDescent="0.25">
      <c r="A229" s="149"/>
      <c r="B229" s="149" t="s">
        <v>119</v>
      </c>
      <c r="C229" s="149" t="s">
        <v>217</v>
      </c>
      <c r="D229" s="150">
        <v>62002</v>
      </c>
      <c r="E229" s="131">
        <v>0</v>
      </c>
      <c r="F229" s="157">
        <v>0</v>
      </c>
      <c r="G229" s="155">
        <v>0</v>
      </c>
      <c r="H229" s="151">
        <f t="shared" si="20"/>
        <v>0</v>
      </c>
      <c r="I229" s="131">
        <v>0</v>
      </c>
      <c r="J229" s="133">
        <v>0</v>
      </c>
      <c r="K229" s="133">
        <v>0</v>
      </c>
    </row>
    <row r="230" spans="1:11" x14ac:dyDescent="0.25">
      <c r="A230" s="149"/>
      <c r="B230" s="149">
        <v>3225</v>
      </c>
      <c r="C230" s="149" t="s">
        <v>220</v>
      </c>
      <c r="D230" s="150">
        <v>62002</v>
      </c>
      <c r="E230" s="131">
        <v>0</v>
      </c>
      <c r="F230" s="157">
        <v>0</v>
      </c>
      <c r="H230" s="151">
        <f t="shared" si="20"/>
        <v>0</v>
      </c>
      <c r="I230" s="131">
        <v>0</v>
      </c>
      <c r="J230" s="133">
        <v>0</v>
      </c>
      <c r="K230" s="133">
        <v>0</v>
      </c>
    </row>
    <row r="231" spans="1:11" x14ac:dyDescent="0.25">
      <c r="A231" s="144"/>
      <c r="B231" s="144" t="s">
        <v>223</v>
      </c>
      <c r="C231" s="144" t="s">
        <v>224</v>
      </c>
      <c r="D231" s="145"/>
      <c r="E231" s="146">
        <v>0</v>
      </c>
      <c r="F231" s="164">
        <v>0</v>
      </c>
      <c r="G231" s="165">
        <v>0</v>
      </c>
      <c r="H231" s="147">
        <f t="shared" si="20"/>
        <v>0</v>
      </c>
      <c r="I231" s="146">
        <v>0</v>
      </c>
      <c r="J231" s="148">
        <v>0</v>
      </c>
      <c r="K231" s="148">
        <v>0</v>
      </c>
    </row>
    <row r="232" spans="1:11" ht="25.5" x14ac:dyDescent="0.25">
      <c r="A232" s="149"/>
      <c r="B232" s="149">
        <v>3237</v>
      </c>
      <c r="C232" s="149" t="s">
        <v>234</v>
      </c>
      <c r="D232" s="150">
        <v>62002</v>
      </c>
      <c r="E232" s="131">
        <v>0</v>
      </c>
      <c r="F232" s="157">
        <v>0</v>
      </c>
      <c r="G232" s="155">
        <v>0</v>
      </c>
      <c r="H232" s="151">
        <f t="shared" si="20"/>
        <v>0</v>
      </c>
      <c r="I232" s="131">
        <v>0</v>
      </c>
      <c r="J232" s="133">
        <v>0</v>
      </c>
      <c r="K232" s="133">
        <v>0</v>
      </c>
    </row>
    <row r="233" spans="1:11" x14ac:dyDescent="0.25">
      <c r="A233" s="149"/>
      <c r="B233" s="149" t="s">
        <v>141</v>
      </c>
      <c r="C233" s="149" t="s">
        <v>236</v>
      </c>
      <c r="D233" s="150">
        <v>62002</v>
      </c>
      <c r="E233" s="131">
        <v>0</v>
      </c>
      <c r="F233" s="157">
        <v>0</v>
      </c>
      <c r="G233" s="155">
        <v>0</v>
      </c>
      <c r="H233" s="151">
        <f t="shared" si="20"/>
        <v>0</v>
      </c>
      <c r="I233" s="131">
        <v>0</v>
      </c>
      <c r="J233" s="133">
        <v>0</v>
      </c>
      <c r="K233" s="133">
        <v>0</v>
      </c>
    </row>
    <row r="234" spans="1:11" ht="25.5" x14ac:dyDescent="0.25">
      <c r="A234" s="149"/>
      <c r="B234" s="144">
        <v>329</v>
      </c>
      <c r="C234" s="144" t="s">
        <v>242</v>
      </c>
      <c r="D234" s="150">
        <v>62002</v>
      </c>
      <c r="E234" s="146">
        <v>0</v>
      </c>
      <c r="F234" s="164">
        <v>0</v>
      </c>
      <c r="G234" s="165">
        <v>0</v>
      </c>
      <c r="H234" s="147">
        <f t="shared" si="20"/>
        <v>0</v>
      </c>
      <c r="I234" s="146">
        <v>0</v>
      </c>
      <c r="J234" s="148">
        <v>0</v>
      </c>
      <c r="K234" s="148">
        <v>0</v>
      </c>
    </row>
    <row r="235" spans="1:11" ht="25.5" x14ac:dyDescent="0.25">
      <c r="A235" s="149"/>
      <c r="B235" s="149" t="s">
        <v>151</v>
      </c>
      <c r="C235" s="149" t="s">
        <v>242</v>
      </c>
      <c r="D235" s="150">
        <v>62002</v>
      </c>
      <c r="E235" s="131">
        <v>0</v>
      </c>
      <c r="F235" s="157">
        <v>0</v>
      </c>
      <c r="G235" s="155">
        <v>0</v>
      </c>
      <c r="H235" s="151">
        <f t="shared" si="20"/>
        <v>0</v>
      </c>
      <c r="I235" s="131">
        <v>0</v>
      </c>
      <c r="J235" s="133">
        <v>0</v>
      </c>
      <c r="K235" s="133">
        <v>0</v>
      </c>
    </row>
    <row r="236" spans="1:11" x14ac:dyDescent="0.25">
      <c r="A236" s="139" t="s">
        <v>322</v>
      </c>
      <c r="B236" s="139" t="s">
        <v>205</v>
      </c>
      <c r="C236" s="139" t="s">
        <v>323</v>
      </c>
      <c r="D236" s="140"/>
      <c r="E236" s="142">
        <v>0</v>
      </c>
      <c r="F236" s="186">
        <v>45000</v>
      </c>
      <c r="G236" s="194">
        <v>45000</v>
      </c>
      <c r="H236" s="142">
        <f t="shared" si="20"/>
        <v>45000</v>
      </c>
      <c r="I236" s="142">
        <v>0</v>
      </c>
      <c r="J236" s="143">
        <v>0</v>
      </c>
      <c r="K236" s="143">
        <f t="shared" si="21"/>
        <v>0</v>
      </c>
    </row>
    <row r="237" spans="1:11" x14ac:dyDescent="0.25">
      <c r="A237" s="144"/>
      <c r="B237" s="144">
        <v>3</v>
      </c>
      <c r="C237" s="144" t="s">
        <v>207</v>
      </c>
      <c r="D237" s="145"/>
      <c r="E237" s="147">
        <v>0</v>
      </c>
      <c r="F237" s="164">
        <v>15000</v>
      </c>
      <c r="G237" s="165">
        <v>15000</v>
      </c>
      <c r="H237" s="147">
        <f t="shared" ref="H237:H300" si="23">G237-I237</f>
        <v>15000</v>
      </c>
      <c r="I237" s="147">
        <v>0</v>
      </c>
      <c r="J237" s="148">
        <v>0</v>
      </c>
      <c r="K237" s="148">
        <f t="shared" si="21"/>
        <v>0</v>
      </c>
    </row>
    <row r="238" spans="1:11" ht="38.25" x14ac:dyDescent="0.25">
      <c r="A238" s="144"/>
      <c r="B238" s="144">
        <v>37</v>
      </c>
      <c r="C238" s="144" t="s">
        <v>324</v>
      </c>
      <c r="D238" s="145"/>
      <c r="E238" s="147">
        <v>0</v>
      </c>
      <c r="F238" s="147">
        <v>15000</v>
      </c>
      <c r="G238" s="166">
        <v>15000</v>
      </c>
      <c r="H238" s="147">
        <f t="shared" si="23"/>
        <v>15000</v>
      </c>
      <c r="I238" s="147">
        <v>0</v>
      </c>
      <c r="J238" s="148">
        <v>0</v>
      </c>
      <c r="K238" s="148">
        <f t="shared" si="21"/>
        <v>0</v>
      </c>
    </row>
    <row r="239" spans="1:11" ht="25.5" x14ac:dyDescent="0.25">
      <c r="A239" s="144"/>
      <c r="B239" s="144" t="s">
        <v>250</v>
      </c>
      <c r="C239" s="144" t="s">
        <v>251</v>
      </c>
      <c r="D239" s="145"/>
      <c r="E239" s="147">
        <v>0</v>
      </c>
      <c r="F239" s="147">
        <v>15000</v>
      </c>
      <c r="G239" s="166">
        <v>15000</v>
      </c>
      <c r="H239" s="147">
        <f t="shared" si="23"/>
        <v>15000</v>
      </c>
      <c r="I239" s="147">
        <v>0</v>
      </c>
      <c r="J239" s="148">
        <v>0</v>
      </c>
      <c r="K239" s="148">
        <f t="shared" si="21"/>
        <v>0</v>
      </c>
    </row>
    <row r="240" spans="1:11" ht="25.5" x14ac:dyDescent="0.25">
      <c r="A240" s="149"/>
      <c r="B240" s="149" t="s">
        <v>252</v>
      </c>
      <c r="C240" s="149" t="s">
        <v>325</v>
      </c>
      <c r="D240" s="150">
        <v>53082</v>
      </c>
      <c r="E240" s="151">
        <v>0</v>
      </c>
      <c r="F240" s="151">
        <v>15000</v>
      </c>
      <c r="G240" s="167">
        <v>15000</v>
      </c>
      <c r="H240" s="151">
        <f t="shared" si="23"/>
        <v>15000</v>
      </c>
      <c r="I240" s="151">
        <v>0</v>
      </c>
      <c r="J240" s="148">
        <v>0</v>
      </c>
      <c r="K240" s="148">
        <f t="shared" si="21"/>
        <v>0</v>
      </c>
    </row>
    <row r="241" spans="1:11" ht="25.5" x14ac:dyDescent="0.25">
      <c r="A241" s="144"/>
      <c r="B241" s="144">
        <v>4</v>
      </c>
      <c r="C241" s="144" t="s">
        <v>326</v>
      </c>
      <c r="D241" s="145"/>
      <c r="E241" s="147">
        <v>0</v>
      </c>
      <c r="F241" s="147">
        <v>30000</v>
      </c>
      <c r="G241" s="166">
        <v>30000</v>
      </c>
      <c r="H241" s="147">
        <f t="shared" si="23"/>
        <v>30000</v>
      </c>
      <c r="I241" s="147">
        <v>0</v>
      </c>
      <c r="J241" s="148">
        <v>0</v>
      </c>
      <c r="K241" s="148">
        <f t="shared" si="21"/>
        <v>0</v>
      </c>
    </row>
    <row r="242" spans="1:11" ht="38.25" x14ac:dyDescent="0.25">
      <c r="A242" s="144"/>
      <c r="B242" s="144">
        <v>42</v>
      </c>
      <c r="C242" s="144" t="s">
        <v>327</v>
      </c>
      <c r="D242" s="145"/>
      <c r="E242" s="147">
        <v>0</v>
      </c>
      <c r="F242" s="147">
        <v>30000</v>
      </c>
      <c r="G242" s="166">
        <v>30000</v>
      </c>
      <c r="H242" s="147">
        <f t="shared" si="23"/>
        <v>30000</v>
      </c>
      <c r="I242" s="147">
        <v>0</v>
      </c>
      <c r="J242" s="148">
        <v>0</v>
      </c>
      <c r="K242" s="148">
        <f t="shared" si="21"/>
        <v>0</v>
      </c>
    </row>
    <row r="243" spans="1:11" ht="25.5" x14ac:dyDescent="0.25">
      <c r="A243" s="144"/>
      <c r="B243" s="144" t="s">
        <v>328</v>
      </c>
      <c r="C243" s="144" t="s">
        <v>329</v>
      </c>
      <c r="D243" s="145"/>
      <c r="E243" s="147">
        <v>0</v>
      </c>
      <c r="F243" s="164">
        <v>30000</v>
      </c>
      <c r="G243" s="165">
        <v>30000</v>
      </c>
      <c r="H243" s="147">
        <f t="shared" si="23"/>
        <v>30000</v>
      </c>
      <c r="I243" s="147">
        <v>0</v>
      </c>
      <c r="J243" s="148">
        <v>0</v>
      </c>
      <c r="K243" s="148">
        <f t="shared" si="21"/>
        <v>0</v>
      </c>
    </row>
    <row r="244" spans="1:11" x14ac:dyDescent="0.25">
      <c r="A244" s="149"/>
      <c r="B244" s="149" t="s">
        <v>330</v>
      </c>
      <c r="C244" s="149" t="s">
        <v>331</v>
      </c>
      <c r="D244" s="150">
        <v>53082</v>
      </c>
      <c r="E244" s="151">
        <v>0</v>
      </c>
      <c r="F244" s="158">
        <v>30000</v>
      </c>
      <c r="G244" s="155">
        <v>30000</v>
      </c>
      <c r="H244" s="151">
        <f t="shared" si="23"/>
        <v>30000</v>
      </c>
      <c r="I244" s="151">
        <v>0</v>
      </c>
      <c r="J244" s="148">
        <v>0</v>
      </c>
      <c r="K244" s="148">
        <f t="shared" si="21"/>
        <v>0</v>
      </c>
    </row>
    <row r="245" spans="1:11" x14ac:dyDescent="0.25">
      <c r="A245" s="139" t="s">
        <v>332</v>
      </c>
      <c r="B245" s="139" t="s">
        <v>205</v>
      </c>
      <c r="C245" s="139" t="s">
        <v>333</v>
      </c>
      <c r="D245" s="140"/>
      <c r="E245" s="142">
        <f>E246</f>
        <v>8932.39</v>
      </c>
      <c r="F245" s="142">
        <f>F246</f>
        <v>17600</v>
      </c>
      <c r="G245" s="194">
        <v>17600</v>
      </c>
      <c r="H245" s="142">
        <f t="shared" si="23"/>
        <v>17600</v>
      </c>
      <c r="I245" s="142">
        <f>I246</f>
        <v>0</v>
      </c>
      <c r="J245" s="143">
        <f t="shared" si="22"/>
        <v>0</v>
      </c>
      <c r="K245" s="143">
        <f t="shared" si="21"/>
        <v>0</v>
      </c>
    </row>
    <row r="246" spans="1:11" x14ac:dyDescent="0.25">
      <c r="A246" s="144"/>
      <c r="B246" s="144">
        <v>3</v>
      </c>
      <c r="C246" s="144" t="s">
        <v>207</v>
      </c>
      <c r="D246" s="145"/>
      <c r="E246" s="147">
        <f>E247</f>
        <v>8932.39</v>
      </c>
      <c r="F246" s="147">
        <f>F247</f>
        <v>17600</v>
      </c>
      <c r="G246" s="165">
        <v>17600</v>
      </c>
      <c r="H246" s="147">
        <f t="shared" si="23"/>
        <v>17600</v>
      </c>
      <c r="I246" s="147">
        <f>I247</f>
        <v>0</v>
      </c>
      <c r="J246" s="148">
        <f t="shared" si="22"/>
        <v>0</v>
      </c>
      <c r="K246" s="148">
        <f t="shared" si="21"/>
        <v>0</v>
      </c>
    </row>
    <row r="247" spans="1:11" x14ac:dyDescent="0.25">
      <c r="A247" s="144"/>
      <c r="B247" s="144">
        <v>32</v>
      </c>
      <c r="C247" s="144" t="s">
        <v>208</v>
      </c>
      <c r="D247" s="145"/>
      <c r="E247" s="147">
        <f>E248+E250+E255</f>
        <v>8932.39</v>
      </c>
      <c r="F247" s="147">
        <f>F248+F250+F255</f>
        <v>17600</v>
      </c>
      <c r="G247" s="165">
        <f>G248+G250+G255</f>
        <v>17600</v>
      </c>
      <c r="H247" s="147">
        <f t="shared" si="23"/>
        <v>17600</v>
      </c>
      <c r="I247" s="147">
        <f>I248+I250+I255</f>
        <v>0</v>
      </c>
      <c r="J247" s="148">
        <f t="shared" si="22"/>
        <v>0</v>
      </c>
      <c r="K247" s="148">
        <f t="shared" si="21"/>
        <v>0</v>
      </c>
    </row>
    <row r="248" spans="1:11" ht="25.5" x14ac:dyDescent="0.25">
      <c r="A248" s="144"/>
      <c r="B248" s="144" t="s">
        <v>209</v>
      </c>
      <c r="C248" s="144" t="s">
        <v>210</v>
      </c>
      <c r="D248" s="145"/>
      <c r="E248" s="147">
        <v>0</v>
      </c>
      <c r="F248" s="180">
        <v>400</v>
      </c>
      <c r="G248" s="165">
        <v>400</v>
      </c>
      <c r="H248" s="147">
        <f t="shared" si="23"/>
        <v>400</v>
      </c>
      <c r="I248" s="147">
        <v>0</v>
      </c>
      <c r="J248" s="148">
        <v>0</v>
      </c>
      <c r="K248" s="148">
        <f t="shared" si="21"/>
        <v>0</v>
      </c>
    </row>
    <row r="249" spans="1:11" x14ac:dyDescent="0.25">
      <c r="A249" s="149"/>
      <c r="B249" s="149" t="s">
        <v>112</v>
      </c>
      <c r="C249" s="149" t="s">
        <v>211</v>
      </c>
      <c r="D249" s="150">
        <v>47300</v>
      </c>
      <c r="E249" s="151">
        <v>0</v>
      </c>
      <c r="F249" s="158">
        <v>400</v>
      </c>
      <c r="G249" s="155">
        <v>400</v>
      </c>
      <c r="H249" s="151">
        <f t="shared" si="23"/>
        <v>400</v>
      </c>
      <c r="I249" s="151">
        <v>0</v>
      </c>
      <c r="J249" s="133">
        <v>0</v>
      </c>
      <c r="K249" s="133">
        <f t="shared" si="21"/>
        <v>0</v>
      </c>
    </row>
    <row r="250" spans="1:11" x14ac:dyDescent="0.25">
      <c r="A250" s="144"/>
      <c r="B250" s="144" t="s">
        <v>223</v>
      </c>
      <c r="C250" s="144" t="s">
        <v>224</v>
      </c>
      <c r="D250" s="145"/>
      <c r="E250" s="147">
        <f>E251+E252+E253+E254</f>
        <v>0</v>
      </c>
      <c r="F250" s="147">
        <f>F251+F252+F253+F254</f>
        <v>2200</v>
      </c>
      <c r="G250" s="165">
        <f>G251+G252+G253+G254</f>
        <v>2200</v>
      </c>
      <c r="H250" s="147">
        <f t="shared" si="23"/>
        <v>2200</v>
      </c>
      <c r="I250" s="147">
        <f>I251+I252+I253+I254</f>
        <v>0</v>
      </c>
      <c r="J250" s="148">
        <v>0</v>
      </c>
      <c r="K250" s="148">
        <f t="shared" si="21"/>
        <v>0</v>
      </c>
    </row>
    <row r="251" spans="1:11" ht="25.5" x14ac:dyDescent="0.25">
      <c r="A251" s="149"/>
      <c r="B251" s="149">
        <v>3231</v>
      </c>
      <c r="C251" s="149" t="s">
        <v>225</v>
      </c>
      <c r="D251" s="150">
        <v>47300</v>
      </c>
      <c r="E251" s="151">
        <v>0</v>
      </c>
      <c r="F251" s="158">
        <v>200</v>
      </c>
      <c r="G251" s="155">
        <v>200</v>
      </c>
      <c r="H251" s="151">
        <f t="shared" si="23"/>
        <v>200</v>
      </c>
      <c r="I251" s="151">
        <v>0</v>
      </c>
      <c r="J251" s="133">
        <v>0</v>
      </c>
      <c r="K251" s="133">
        <f t="shared" si="21"/>
        <v>0</v>
      </c>
    </row>
    <row r="252" spans="1:11" ht="25.5" x14ac:dyDescent="0.25">
      <c r="A252" s="149"/>
      <c r="B252" s="149">
        <v>3232</v>
      </c>
      <c r="C252" s="149" t="s">
        <v>226</v>
      </c>
      <c r="D252" s="150">
        <v>55235</v>
      </c>
      <c r="E252" s="151">
        <v>0</v>
      </c>
      <c r="F252" s="158">
        <v>0</v>
      </c>
      <c r="G252" s="155">
        <v>0</v>
      </c>
      <c r="H252" s="151">
        <f t="shared" si="23"/>
        <v>0</v>
      </c>
      <c r="I252" s="151">
        <v>0</v>
      </c>
      <c r="J252" s="133">
        <v>0</v>
      </c>
      <c r="K252" s="133">
        <v>0</v>
      </c>
    </row>
    <row r="253" spans="1:11" x14ac:dyDescent="0.25">
      <c r="A253" s="149"/>
      <c r="B253" s="149">
        <v>3235</v>
      </c>
      <c r="C253" s="149" t="s">
        <v>230</v>
      </c>
      <c r="D253" s="150">
        <v>55235</v>
      </c>
      <c r="E253" s="151">
        <v>0</v>
      </c>
      <c r="F253" s="158">
        <v>0</v>
      </c>
      <c r="G253" s="155">
        <v>0</v>
      </c>
      <c r="H253" s="151">
        <f t="shared" si="23"/>
        <v>0</v>
      </c>
      <c r="I253" s="151">
        <v>0</v>
      </c>
      <c r="J253" s="133">
        <v>0</v>
      </c>
      <c r="K253" s="133">
        <v>0</v>
      </c>
    </row>
    <row r="254" spans="1:11" x14ac:dyDescent="0.25">
      <c r="A254" s="149"/>
      <c r="B254" s="149">
        <v>3239</v>
      </c>
      <c r="C254" s="149" t="s">
        <v>236</v>
      </c>
      <c r="D254" s="150">
        <v>47300</v>
      </c>
      <c r="E254" s="151">
        <v>0</v>
      </c>
      <c r="F254" s="158">
        <v>2000</v>
      </c>
      <c r="G254" s="155">
        <v>2000</v>
      </c>
      <c r="H254" s="151">
        <f t="shared" si="23"/>
        <v>2000</v>
      </c>
      <c r="I254" s="151">
        <v>0</v>
      </c>
      <c r="J254" s="133">
        <v>0</v>
      </c>
      <c r="K254" s="133">
        <f t="shared" si="21"/>
        <v>0</v>
      </c>
    </row>
    <row r="255" spans="1:11" ht="25.5" x14ac:dyDescent="0.25">
      <c r="A255" s="144"/>
      <c r="B255" s="144" t="s">
        <v>238</v>
      </c>
      <c r="C255" s="144" t="s">
        <v>239</v>
      </c>
      <c r="D255" s="145"/>
      <c r="E255" s="147">
        <v>8932.39</v>
      </c>
      <c r="F255" s="164">
        <v>15000</v>
      </c>
      <c r="G255" s="165">
        <v>15000</v>
      </c>
      <c r="H255" s="147">
        <f t="shared" si="23"/>
        <v>15000</v>
      </c>
      <c r="I255" s="147">
        <v>0</v>
      </c>
      <c r="J255" s="148">
        <f t="shared" si="22"/>
        <v>0</v>
      </c>
      <c r="K255" s="148">
        <f t="shared" si="21"/>
        <v>0</v>
      </c>
    </row>
    <row r="256" spans="1:11" ht="25.5" x14ac:dyDescent="0.25">
      <c r="A256" s="149"/>
      <c r="B256" s="149" t="s">
        <v>151</v>
      </c>
      <c r="C256" s="149" t="s">
        <v>242</v>
      </c>
      <c r="D256" s="150">
        <v>47300</v>
      </c>
      <c r="E256" s="151">
        <v>8932.39</v>
      </c>
      <c r="F256" s="158">
        <v>15000</v>
      </c>
      <c r="G256" s="155">
        <v>15000</v>
      </c>
      <c r="H256" s="151">
        <f t="shared" si="23"/>
        <v>15000</v>
      </c>
      <c r="I256" s="151">
        <v>0</v>
      </c>
      <c r="J256" s="133">
        <f t="shared" si="22"/>
        <v>0</v>
      </c>
      <c r="K256" s="133">
        <f t="shared" si="21"/>
        <v>0</v>
      </c>
    </row>
    <row r="257" spans="1:11" ht="25.5" x14ac:dyDescent="0.25">
      <c r="A257" s="139" t="s">
        <v>334</v>
      </c>
      <c r="B257" s="139" t="s">
        <v>205</v>
      </c>
      <c r="C257" s="139" t="s">
        <v>335</v>
      </c>
      <c r="D257" s="140"/>
      <c r="E257" s="142">
        <v>892.28</v>
      </c>
      <c r="F257" s="185">
        <v>0</v>
      </c>
      <c r="G257" s="194">
        <v>1500</v>
      </c>
      <c r="H257" s="142">
        <f t="shared" si="23"/>
        <v>1500</v>
      </c>
      <c r="I257" s="142">
        <v>0</v>
      </c>
      <c r="J257" s="143">
        <v>0</v>
      </c>
      <c r="K257" s="143">
        <f t="shared" si="21"/>
        <v>0</v>
      </c>
    </row>
    <row r="258" spans="1:11" ht="25.5" x14ac:dyDescent="0.25">
      <c r="A258" s="149"/>
      <c r="B258" s="144">
        <v>37</v>
      </c>
      <c r="C258" s="144" t="s">
        <v>249</v>
      </c>
      <c r="D258" s="150"/>
      <c r="E258" s="147">
        <v>892.28</v>
      </c>
      <c r="F258" s="180">
        <v>0</v>
      </c>
      <c r="G258" s="165">
        <v>1500</v>
      </c>
      <c r="H258" s="147">
        <f t="shared" si="23"/>
        <v>1500</v>
      </c>
      <c r="I258" s="147">
        <v>0</v>
      </c>
      <c r="J258" s="148">
        <v>0</v>
      </c>
      <c r="K258" s="148">
        <f t="shared" si="21"/>
        <v>0</v>
      </c>
    </row>
    <row r="259" spans="1:11" ht="25.5" x14ac:dyDescent="0.25">
      <c r="A259" s="144"/>
      <c r="B259" s="144" t="s">
        <v>250</v>
      </c>
      <c r="C259" s="144" t="s">
        <v>251</v>
      </c>
      <c r="D259" s="145"/>
      <c r="E259" s="147">
        <v>892.28</v>
      </c>
      <c r="F259" s="164">
        <v>0</v>
      </c>
      <c r="G259" s="165">
        <v>1500</v>
      </c>
      <c r="H259" s="147">
        <f t="shared" si="23"/>
        <v>1500</v>
      </c>
      <c r="I259" s="147">
        <v>0</v>
      </c>
      <c r="J259" s="148">
        <v>0</v>
      </c>
      <c r="K259" s="148">
        <f t="shared" si="21"/>
        <v>0</v>
      </c>
    </row>
    <row r="260" spans="1:11" x14ac:dyDescent="0.25">
      <c r="A260" s="149"/>
      <c r="B260" s="149" t="s">
        <v>252</v>
      </c>
      <c r="C260" s="149" t="s">
        <v>253</v>
      </c>
      <c r="D260" s="150">
        <v>53082</v>
      </c>
      <c r="E260" s="151">
        <v>892.28</v>
      </c>
      <c r="F260" s="158">
        <v>0</v>
      </c>
      <c r="G260" s="155">
        <v>1500</v>
      </c>
      <c r="H260" s="151">
        <f t="shared" si="23"/>
        <v>1500</v>
      </c>
      <c r="I260" s="151">
        <v>0</v>
      </c>
      <c r="J260" s="133">
        <f t="shared" si="22"/>
        <v>0</v>
      </c>
      <c r="K260" s="133">
        <f t="shared" si="21"/>
        <v>0</v>
      </c>
    </row>
    <row r="261" spans="1:11" x14ac:dyDescent="0.25">
      <c r="A261" s="139" t="s">
        <v>336</v>
      </c>
      <c r="B261" s="139" t="s">
        <v>205</v>
      </c>
      <c r="C261" s="139" t="s">
        <v>337</v>
      </c>
      <c r="D261" s="140"/>
      <c r="E261" s="168">
        <v>0</v>
      </c>
      <c r="F261" s="185">
        <v>0</v>
      </c>
      <c r="G261" s="194">
        <v>2620</v>
      </c>
      <c r="H261" s="142">
        <f t="shared" si="23"/>
        <v>0</v>
      </c>
      <c r="I261" s="168">
        <v>2620</v>
      </c>
      <c r="J261" s="143">
        <v>0</v>
      </c>
      <c r="K261" s="143">
        <f t="shared" si="21"/>
        <v>100</v>
      </c>
    </row>
    <row r="262" spans="1:11" x14ac:dyDescent="0.25">
      <c r="A262" s="144"/>
      <c r="B262" s="144">
        <v>3</v>
      </c>
      <c r="C262" s="144" t="s">
        <v>207</v>
      </c>
      <c r="D262" s="145"/>
      <c r="E262" s="147">
        <v>0</v>
      </c>
      <c r="F262" s="180">
        <v>2620</v>
      </c>
      <c r="G262" s="165">
        <v>2620</v>
      </c>
      <c r="H262" s="147">
        <f t="shared" si="23"/>
        <v>0</v>
      </c>
      <c r="I262" s="147">
        <v>2620</v>
      </c>
      <c r="J262" s="148">
        <v>0</v>
      </c>
      <c r="K262" s="148">
        <f t="shared" si="21"/>
        <v>100</v>
      </c>
    </row>
    <row r="263" spans="1:11" x14ac:dyDescent="0.25">
      <c r="A263" s="144"/>
      <c r="B263" s="144">
        <v>32</v>
      </c>
      <c r="C263" s="144" t="s">
        <v>208</v>
      </c>
      <c r="D263" s="145"/>
      <c r="E263" s="147">
        <v>0</v>
      </c>
      <c r="F263" s="180">
        <v>2620</v>
      </c>
      <c r="G263" s="165">
        <v>2620</v>
      </c>
      <c r="H263" s="147">
        <f t="shared" si="23"/>
        <v>0</v>
      </c>
      <c r="I263" s="147">
        <v>2620</v>
      </c>
      <c r="J263" s="148">
        <v>0</v>
      </c>
      <c r="K263" s="148">
        <f t="shared" si="21"/>
        <v>100</v>
      </c>
    </row>
    <row r="264" spans="1:11" ht="25.5" x14ac:dyDescent="0.25">
      <c r="A264" s="144"/>
      <c r="B264" s="144" t="s">
        <v>209</v>
      </c>
      <c r="C264" s="144" t="s">
        <v>210</v>
      </c>
      <c r="D264" s="145"/>
      <c r="E264" s="147">
        <v>0</v>
      </c>
      <c r="F264" s="182">
        <f t="shared" ref="F264" si="24">SUM(F265:F266)</f>
        <v>320</v>
      </c>
      <c r="G264" s="165">
        <f>G265+G266</f>
        <v>320</v>
      </c>
      <c r="H264" s="147">
        <f t="shared" si="23"/>
        <v>320</v>
      </c>
      <c r="I264" s="147">
        <v>0</v>
      </c>
      <c r="J264" s="148">
        <v>0</v>
      </c>
      <c r="K264" s="148">
        <f t="shared" si="21"/>
        <v>0</v>
      </c>
    </row>
    <row r="265" spans="1:11" x14ac:dyDescent="0.25">
      <c r="A265" s="149"/>
      <c r="B265" s="149" t="s">
        <v>112</v>
      </c>
      <c r="C265" s="149" t="s">
        <v>211</v>
      </c>
      <c r="D265" s="150">
        <v>53082</v>
      </c>
      <c r="E265" s="151">
        <v>0</v>
      </c>
      <c r="F265" s="178">
        <v>80</v>
      </c>
      <c r="G265" s="155">
        <v>80</v>
      </c>
      <c r="H265" s="151">
        <f t="shared" si="23"/>
        <v>80</v>
      </c>
      <c r="I265" s="151">
        <v>0</v>
      </c>
      <c r="J265" s="133">
        <v>0</v>
      </c>
      <c r="K265" s="133">
        <f t="shared" si="21"/>
        <v>0</v>
      </c>
    </row>
    <row r="266" spans="1:11" ht="25.5" x14ac:dyDescent="0.25">
      <c r="A266" s="149"/>
      <c r="B266" s="149">
        <v>3213</v>
      </c>
      <c r="C266" s="149" t="s">
        <v>213</v>
      </c>
      <c r="D266" s="150">
        <v>53082</v>
      </c>
      <c r="E266" s="151">
        <v>0</v>
      </c>
      <c r="F266" s="178">
        <v>240</v>
      </c>
      <c r="G266" s="155">
        <v>240</v>
      </c>
      <c r="H266" s="151">
        <f t="shared" si="23"/>
        <v>240</v>
      </c>
      <c r="I266" s="151">
        <v>0</v>
      </c>
      <c r="J266" s="133">
        <v>0</v>
      </c>
      <c r="K266" s="133">
        <f t="shared" si="21"/>
        <v>0</v>
      </c>
    </row>
    <row r="267" spans="1:11" ht="25.5" x14ac:dyDescent="0.25">
      <c r="A267" s="144"/>
      <c r="B267" s="144" t="s">
        <v>215</v>
      </c>
      <c r="C267" s="144" t="s">
        <v>216</v>
      </c>
      <c r="D267" s="145"/>
      <c r="E267" s="147">
        <v>0</v>
      </c>
      <c r="F267" s="182">
        <v>0</v>
      </c>
      <c r="G267" s="165">
        <v>0</v>
      </c>
      <c r="H267" s="147">
        <f t="shared" si="23"/>
        <v>0</v>
      </c>
      <c r="I267" s="147">
        <v>0</v>
      </c>
      <c r="J267" s="148">
        <v>0</v>
      </c>
      <c r="K267" s="148">
        <v>0</v>
      </c>
    </row>
    <row r="268" spans="1:11" ht="25.5" x14ac:dyDescent="0.25">
      <c r="A268" s="149"/>
      <c r="B268" s="149" t="s">
        <v>119</v>
      </c>
      <c r="C268" s="149" t="s">
        <v>217</v>
      </c>
      <c r="D268" s="150">
        <v>53082</v>
      </c>
      <c r="E268" s="151">
        <v>0</v>
      </c>
      <c r="F268" s="178">
        <v>0</v>
      </c>
      <c r="G268" s="155">
        <v>0</v>
      </c>
      <c r="H268" s="151">
        <f t="shared" si="23"/>
        <v>0</v>
      </c>
      <c r="I268" s="151">
        <v>0</v>
      </c>
      <c r="J268" s="133">
        <v>0</v>
      </c>
      <c r="K268" s="133">
        <v>0</v>
      </c>
    </row>
    <row r="269" spans="1:11" x14ac:dyDescent="0.25">
      <c r="A269" s="144"/>
      <c r="B269" s="144" t="s">
        <v>223</v>
      </c>
      <c r="C269" s="144" t="s">
        <v>224</v>
      </c>
      <c r="D269" s="145"/>
      <c r="E269" s="147">
        <v>0</v>
      </c>
      <c r="F269" s="182">
        <v>2300</v>
      </c>
      <c r="G269" s="165">
        <v>2300</v>
      </c>
      <c r="H269" s="147">
        <f t="shared" si="23"/>
        <v>-320</v>
      </c>
      <c r="I269" s="147">
        <v>2620</v>
      </c>
      <c r="J269" s="148">
        <v>0</v>
      </c>
      <c r="K269" s="148">
        <f t="shared" si="21"/>
        <v>113.91304347826087</v>
      </c>
    </row>
    <row r="270" spans="1:11" x14ac:dyDescent="0.25">
      <c r="A270" s="149"/>
      <c r="B270" s="149">
        <v>3239</v>
      </c>
      <c r="C270" s="149" t="s">
        <v>236</v>
      </c>
      <c r="D270" s="150">
        <v>53082</v>
      </c>
      <c r="E270" s="151">
        <v>0</v>
      </c>
      <c r="F270" s="178">
        <v>2300</v>
      </c>
      <c r="G270" s="155">
        <v>2300</v>
      </c>
      <c r="H270" s="151">
        <f t="shared" si="23"/>
        <v>-320</v>
      </c>
      <c r="I270" s="151">
        <v>2620</v>
      </c>
      <c r="J270" s="133">
        <v>0</v>
      </c>
      <c r="K270" s="133">
        <f t="shared" ref="K270:K337" si="25">I270/G270*100</f>
        <v>113.91304347826087</v>
      </c>
    </row>
    <row r="271" spans="1:11" ht="25.5" x14ac:dyDescent="0.25">
      <c r="A271" s="139" t="s">
        <v>338</v>
      </c>
      <c r="B271" s="139" t="s">
        <v>205</v>
      </c>
      <c r="C271" s="139" t="s">
        <v>339</v>
      </c>
      <c r="D271" s="140"/>
      <c r="E271" s="142">
        <v>0</v>
      </c>
      <c r="F271" s="183">
        <f t="shared" ref="F271" si="26">F272</f>
        <v>270</v>
      </c>
      <c r="G271" s="194">
        <v>270</v>
      </c>
      <c r="H271" s="142">
        <f t="shared" si="23"/>
        <v>270</v>
      </c>
      <c r="I271" s="142">
        <v>0</v>
      </c>
      <c r="J271" s="143">
        <v>0</v>
      </c>
      <c r="K271" s="143">
        <f t="shared" si="25"/>
        <v>0</v>
      </c>
    </row>
    <row r="272" spans="1:11" x14ac:dyDescent="0.25">
      <c r="A272" s="144"/>
      <c r="B272" s="144">
        <v>3</v>
      </c>
      <c r="C272" s="144" t="s">
        <v>207</v>
      </c>
      <c r="D272" s="145"/>
      <c r="E272" s="147">
        <v>0</v>
      </c>
      <c r="F272" s="182">
        <f t="shared" ref="F272" si="27">SUM(F273, )</f>
        <v>270</v>
      </c>
      <c r="G272" s="165">
        <v>270</v>
      </c>
      <c r="H272" s="147">
        <f t="shared" si="23"/>
        <v>270</v>
      </c>
      <c r="I272" s="147">
        <v>0</v>
      </c>
      <c r="J272" s="148">
        <v>0</v>
      </c>
      <c r="K272" s="148">
        <v>0</v>
      </c>
    </row>
    <row r="273" spans="1:11" x14ac:dyDescent="0.25">
      <c r="A273" s="144"/>
      <c r="B273" s="144">
        <v>32</v>
      </c>
      <c r="C273" s="144" t="s">
        <v>208</v>
      </c>
      <c r="D273" s="145"/>
      <c r="E273" s="147">
        <v>0</v>
      </c>
      <c r="F273" s="182">
        <f t="shared" ref="F273" si="28">SUM(F274,F276,F279)</f>
        <v>270</v>
      </c>
      <c r="G273" s="165">
        <v>270</v>
      </c>
      <c r="H273" s="147">
        <f t="shared" si="23"/>
        <v>270</v>
      </c>
      <c r="I273" s="147">
        <v>0</v>
      </c>
      <c r="J273" s="148">
        <v>0</v>
      </c>
      <c r="K273" s="148">
        <v>0</v>
      </c>
    </row>
    <row r="274" spans="1:11" ht="25.5" x14ac:dyDescent="0.25">
      <c r="A274" s="144"/>
      <c r="B274" s="144" t="s">
        <v>209</v>
      </c>
      <c r="C274" s="144" t="s">
        <v>210</v>
      </c>
      <c r="D274" s="145"/>
      <c r="E274" s="151">
        <v>0</v>
      </c>
      <c r="F274" s="182">
        <v>0</v>
      </c>
      <c r="G274" s="155">
        <v>0</v>
      </c>
      <c r="H274" s="151">
        <f t="shared" si="23"/>
        <v>0</v>
      </c>
      <c r="I274" s="151">
        <v>0</v>
      </c>
      <c r="J274" s="133">
        <v>0</v>
      </c>
      <c r="K274" s="133">
        <v>0</v>
      </c>
    </row>
    <row r="275" spans="1:11" x14ac:dyDescent="0.25">
      <c r="A275" s="149"/>
      <c r="B275" s="149" t="s">
        <v>112</v>
      </c>
      <c r="C275" s="149" t="s">
        <v>211</v>
      </c>
      <c r="D275" s="150">
        <v>53080</v>
      </c>
      <c r="E275" s="151">
        <v>0</v>
      </c>
      <c r="F275" s="178">
        <v>0</v>
      </c>
      <c r="G275" s="155">
        <v>0</v>
      </c>
      <c r="H275" s="151">
        <f t="shared" si="23"/>
        <v>0</v>
      </c>
      <c r="I275" s="151">
        <v>0</v>
      </c>
      <c r="J275" s="133">
        <v>0</v>
      </c>
      <c r="K275" s="133">
        <v>0</v>
      </c>
    </row>
    <row r="276" spans="1:11" ht="25.5" x14ac:dyDescent="0.25">
      <c r="A276" s="144"/>
      <c r="B276" s="144" t="s">
        <v>215</v>
      </c>
      <c r="C276" s="144" t="s">
        <v>216</v>
      </c>
      <c r="D276" s="145"/>
      <c r="E276" s="147">
        <v>0</v>
      </c>
      <c r="F276" s="182">
        <v>0</v>
      </c>
      <c r="G276" s="165">
        <v>0</v>
      </c>
      <c r="H276" s="147">
        <f t="shared" si="23"/>
        <v>0</v>
      </c>
      <c r="I276" s="147">
        <v>0</v>
      </c>
      <c r="J276" s="148">
        <v>0</v>
      </c>
      <c r="K276" s="148">
        <v>0</v>
      </c>
    </row>
    <row r="277" spans="1:11" ht="25.5" x14ac:dyDescent="0.25">
      <c r="A277" s="149"/>
      <c r="B277" s="149" t="s">
        <v>119</v>
      </c>
      <c r="C277" s="149" t="s">
        <v>217</v>
      </c>
      <c r="D277" s="150">
        <v>53080</v>
      </c>
      <c r="E277" s="151">
        <v>0</v>
      </c>
      <c r="F277" s="178">
        <v>0</v>
      </c>
      <c r="G277" s="155">
        <v>0</v>
      </c>
      <c r="H277" s="151">
        <f t="shared" si="23"/>
        <v>0</v>
      </c>
      <c r="I277" s="151">
        <v>0</v>
      </c>
      <c r="J277" s="133">
        <v>0</v>
      </c>
      <c r="K277" s="133">
        <v>0</v>
      </c>
    </row>
    <row r="278" spans="1:11" x14ac:dyDescent="0.25">
      <c r="A278" s="149"/>
      <c r="B278" s="149">
        <v>3225</v>
      </c>
      <c r="C278" s="149" t="s">
        <v>220</v>
      </c>
      <c r="D278" s="150">
        <v>53080</v>
      </c>
      <c r="E278" s="151">
        <v>0</v>
      </c>
      <c r="F278" s="178">
        <v>0</v>
      </c>
      <c r="G278" s="155">
        <v>0</v>
      </c>
      <c r="H278" s="151">
        <f t="shared" si="23"/>
        <v>0</v>
      </c>
      <c r="I278" s="151">
        <v>0</v>
      </c>
      <c r="J278" s="133">
        <v>0</v>
      </c>
      <c r="K278" s="133">
        <v>0</v>
      </c>
    </row>
    <row r="279" spans="1:11" ht="25.5" x14ac:dyDescent="0.25">
      <c r="A279" s="144"/>
      <c r="B279" s="144" t="s">
        <v>238</v>
      </c>
      <c r="C279" s="144" t="s">
        <v>239</v>
      </c>
      <c r="D279" s="145"/>
      <c r="E279" s="147">
        <v>0</v>
      </c>
      <c r="F279" s="182">
        <v>270</v>
      </c>
      <c r="G279" s="165">
        <v>0</v>
      </c>
      <c r="H279" s="147">
        <f t="shared" si="23"/>
        <v>0</v>
      </c>
      <c r="I279" s="147">
        <v>0</v>
      </c>
      <c r="J279" s="148">
        <v>0</v>
      </c>
      <c r="K279" s="148">
        <v>0</v>
      </c>
    </row>
    <row r="280" spans="1:11" ht="25.5" x14ac:dyDescent="0.25">
      <c r="A280" s="149"/>
      <c r="B280" s="149" t="s">
        <v>151</v>
      </c>
      <c r="C280" s="149" t="s">
        <v>242</v>
      </c>
      <c r="D280" s="150">
        <v>53080</v>
      </c>
      <c r="E280" s="151">
        <v>0</v>
      </c>
      <c r="F280" s="178">
        <v>270</v>
      </c>
      <c r="G280" s="155">
        <v>270</v>
      </c>
      <c r="H280" s="151">
        <f t="shared" si="23"/>
        <v>270</v>
      </c>
      <c r="I280" s="151">
        <v>0</v>
      </c>
      <c r="J280" s="133">
        <v>0</v>
      </c>
      <c r="K280" s="133">
        <v>0</v>
      </c>
    </row>
    <row r="281" spans="1:11" ht="25.5" x14ac:dyDescent="0.25">
      <c r="A281" s="149"/>
      <c r="B281" s="149">
        <v>3691</v>
      </c>
      <c r="C281" s="149" t="s">
        <v>340</v>
      </c>
      <c r="D281" s="150"/>
      <c r="E281" s="151">
        <v>0</v>
      </c>
      <c r="F281" s="158">
        <v>0</v>
      </c>
      <c r="G281" s="155">
        <v>0</v>
      </c>
      <c r="H281" s="151">
        <f t="shared" si="23"/>
        <v>0</v>
      </c>
      <c r="I281" s="151">
        <v>0</v>
      </c>
      <c r="J281" s="133">
        <v>0</v>
      </c>
      <c r="K281" s="133">
        <v>0</v>
      </c>
    </row>
    <row r="282" spans="1:11" x14ac:dyDescent="0.25">
      <c r="A282" s="139" t="s">
        <v>341</v>
      </c>
      <c r="B282" s="139" t="s">
        <v>205</v>
      </c>
      <c r="C282" s="139" t="s">
        <v>342</v>
      </c>
      <c r="D282" s="140"/>
      <c r="E282" s="169">
        <v>1300</v>
      </c>
      <c r="F282" s="186">
        <v>1300</v>
      </c>
      <c r="G282" s="194">
        <v>1300</v>
      </c>
      <c r="H282" s="142">
        <f t="shared" si="23"/>
        <v>1300</v>
      </c>
      <c r="I282" s="169">
        <v>0</v>
      </c>
      <c r="J282" s="143">
        <f t="shared" si="22"/>
        <v>0</v>
      </c>
      <c r="K282" s="143">
        <f t="shared" si="25"/>
        <v>0</v>
      </c>
    </row>
    <row r="283" spans="1:11" x14ac:dyDescent="0.25">
      <c r="A283" s="144"/>
      <c r="B283" s="144">
        <v>3</v>
      </c>
      <c r="C283" s="144" t="s">
        <v>207</v>
      </c>
      <c r="D283" s="145"/>
      <c r="E283" s="147">
        <v>1300</v>
      </c>
      <c r="F283" s="164">
        <v>1300</v>
      </c>
      <c r="G283" s="165">
        <v>1300</v>
      </c>
      <c r="H283" s="147">
        <f t="shared" si="23"/>
        <v>1300</v>
      </c>
      <c r="I283" s="147">
        <v>0</v>
      </c>
      <c r="J283" s="148">
        <f t="shared" si="22"/>
        <v>0</v>
      </c>
      <c r="K283" s="148">
        <f t="shared" si="25"/>
        <v>0</v>
      </c>
    </row>
    <row r="284" spans="1:11" x14ac:dyDescent="0.25">
      <c r="A284" s="144"/>
      <c r="B284" s="144">
        <v>32</v>
      </c>
      <c r="C284" s="144" t="s">
        <v>208</v>
      </c>
      <c r="D284" s="145"/>
      <c r="E284" s="147">
        <v>1300</v>
      </c>
      <c r="F284" s="164">
        <v>1300</v>
      </c>
      <c r="G284" s="165">
        <v>1300</v>
      </c>
      <c r="H284" s="147">
        <f t="shared" si="23"/>
        <v>1300</v>
      </c>
      <c r="I284" s="147">
        <v>0</v>
      </c>
      <c r="J284" s="148">
        <f t="shared" si="22"/>
        <v>0</v>
      </c>
      <c r="K284" s="148">
        <f t="shared" si="25"/>
        <v>0</v>
      </c>
    </row>
    <row r="285" spans="1:11" ht="25.5" x14ac:dyDescent="0.25">
      <c r="A285" s="144"/>
      <c r="B285" s="144" t="s">
        <v>215</v>
      </c>
      <c r="C285" s="144" t="s">
        <v>216</v>
      </c>
      <c r="D285" s="145"/>
      <c r="E285" s="147">
        <v>0</v>
      </c>
      <c r="F285" s="182">
        <v>370</v>
      </c>
      <c r="G285" s="165">
        <v>370</v>
      </c>
      <c r="H285" s="147">
        <f t="shared" si="23"/>
        <v>370</v>
      </c>
      <c r="I285" s="147">
        <v>0</v>
      </c>
      <c r="J285" s="148">
        <v>0</v>
      </c>
      <c r="K285" s="148">
        <f t="shared" si="25"/>
        <v>0</v>
      </c>
    </row>
    <row r="286" spans="1:11" ht="25.5" x14ac:dyDescent="0.25">
      <c r="A286" s="149"/>
      <c r="B286" s="149" t="s">
        <v>119</v>
      </c>
      <c r="C286" s="149" t="s">
        <v>217</v>
      </c>
      <c r="D286" s="150">
        <v>11001</v>
      </c>
      <c r="E286" s="151">
        <v>370</v>
      </c>
      <c r="F286" s="178">
        <v>370</v>
      </c>
      <c r="G286" s="155">
        <v>370</v>
      </c>
      <c r="H286" s="151">
        <f t="shared" si="23"/>
        <v>370</v>
      </c>
      <c r="I286" s="151">
        <v>0</v>
      </c>
      <c r="J286" s="133">
        <v>0</v>
      </c>
      <c r="K286" s="133">
        <f t="shared" si="25"/>
        <v>0</v>
      </c>
    </row>
    <row r="287" spans="1:11" x14ac:dyDescent="0.25">
      <c r="A287" s="149"/>
      <c r="B287" s="149">
        <v>3225</v>
      </c>
      <c r="C287" s="149" t="s">
        <v>220</v>
      </c>
      <c r="D287" s="150">
        <v>11001</v>
      </c>
      <c r="E287" s="151">
        <v>0</v>
      </c>
      <c r="F287" s="178">
        <v>0</v>
      </c>
      <c r="G287" s="155">
        <v>0</v>
      </c>
      <c r="H287" s="151">
        <f t="shared" si="23"/>
        <v>0</v>
      </c>
      <c r="I287" s="151">
        <v>0</v>
      </c>
      <c r="J287" s="133">
        <v>0</v>
      </c>
      <c r="K287" s="133">
        <v>0</v>
      </c>
    </row>
    <row r="288" spans="1:11" x14ac:dyDescent="0.25">
      <c r="A288" s="144"/>
      <c r="B288" s="144">
        <v>323</v>
      </c>
      <c r="C288" s="144" t="s">
        <v>224</v>
      </c>
      <c r="D288" s="145"/>
      <c r="E288" s="147">
        <v>559.01</v>
      </c>
      <c r="F288" s="182">
        <v>559.01</v>
      </c>
      <c r="G288" s="165">
        <v>559.01</v>
      </c>
      <c r="H288" s="147">
        <f t="shared" si="23"/>
        <v>559.01</v>
      </c>
      <c r="I288" s="147">
        <v>0</v>
      </c>
      <c r="J288" s="148">
        <v>0</v>
      </c>
      <c r="K288" s="148">
        <f t="shared" si="25"/>
        <v>0</v>
      </c>
    </row>
    <row r="289" spans="1:11" x14ac:dyDescent="0.25">
      <c r="A289" s="144"/>
      <c r="B289" s="149">
        <v>3239</v>
      </c>
      <c r="C289" s="149" t="s">
        <v>236</v>
      </c>
      <c r="D289" s="150"/>
      <c r="E289" s="151">
        <v>559.01</v>
      </c>
      <c r="F289" s="178">
        <v>559.01</v>
      </c>
      <c r="G289" s="155">
        <v>559.01</v>
      </c>
      <c r="H289" s="151">
        <f t="shared" si="23"/>
        <v>559.01</v>
      </c>
      <c r="I289" s="151">
        <v>0</v>
      </c>
      <c r="J289" s="133">
        <v>0</v>
      </c>
      <c r="K289" s="133">
        <f t="shared" si="25"/>
        <v>0</v>
      </c>
    </row>
    <row r="290" spans="1:11" ht="25.5" x14ac:dyDescent="0.25">
      <c r="A290" s="144"/>
      <c r="B290" s="144" t="s">
        <v>238</v>
      </c>
      <c r="C290" s="144" t="s">
        <v>239</v>
      </c>
      <c r="D290" s="145"/>
      <c r="E290" s="147">
        <v>370.99</v>
      </c>
      <c r="F290" s="182">
        <v>370.99</v>
      </c>
      <c r="G290" s="165">
        <v>370.99</v>
      </c>
      <c r="H290" s="147">
        <f t="shared" si="23"/>
        <v>370.99</v>
      </c>
      <c r="I290" s="147">
        <v>0</v>
      </c>
      <c r="J290" s="148">
        <v>0</v>
      </c>
      <c r="K290" s="148">
        <f t="shared" si="25"/>
        <v>0</v>
      </c>
    </row>
    <row r="291" spans="1:11" ht="25.5" x14ac:dyDescent="0.25">
      <c r="A291" s="149"/>
      <c r="B291" s="149" t="s">
        <v>151</v>
      </c>
      <c r="C291" s="149" t="s">
        <v>242</v>
      </c>
      <c r="D291" s="150">
        <v>11001</v>
      </c>
      <c r="E291" s="151">
        <v>370.99</v>
      </c>
      <c r="F291" s="178">
        <v>370.99</v>
      </c>
      <c r="G291" s="155">
        <v>370.99</v>
      </c>
      <c r="H291" s="151">
        <f t="shared" si="23"/>
        <v>370.99</v>
      </c>
      <c r="I291" s="151">
        <v>0</v>
      </c>
      <c r="J291" s="133">
        <f t="shared" ref="J291:J357" si="29">I291/E291*100</f>
        <v>0</v>
      </c>
      <c r="K291" s="133">
        <f t="shared" si="25"/>
        <v>0</v>
      </c>
    </row>
    <row r="292" spans="1:11" x14ac:dyDescent="0.25">
      <c r="A292" s="139" t="s">
        <v>343</v>
      </c>
      <c r="B292" s="139" t="s">
        <v>205</v>
      </c>
      <c r="C292" s="139" t="s">
        <v>344</v>
      </c>
      <c r="D292" s="140"/>
      <c r="E292" s="162">
        <v>172.01</v>
      </c>
      <c r="F292" s="186">
        <v>408</v>
      </c>
      <c r="G292" s="186">
        <v>408</v>
      </c>
      <c r="H292" s="142">
        <f t="shared" si="23"/>
        <v>408</v>
      </c>
      <c r="I292" s="168">
        <v>0</v>
      </c>
      <c r="J292" s="143">
        <f t="shared" si="29"/>
        <v>0</v>
      </c>
      <c r="K292" s="143">
        <f t="shared" si="25"/>
        <v>0</v>
      </c>
    </row>
    <row r="293" spans="1:11" x14ac:dyDescent="0.25">
      <c r="A293" s="144"/>
      <c r="B293" s="144">
        <v>3</v>
      </c>
      <c r="C293" s="144" t="s">
        <v>207</v>
      </c>
      <c r="D293" s="145"/>
      <c r="E293" s="163">
        <v>172.01</v>
      </c>
      <c r="F293" s="164">
        <v>408</v>
      </c>
      <c r="G293" s="164">
        <v>408</v>
      </c>
      <c r="H293" s="147">
        <f t="shared" si="23"/>
        <v>408</v>
      </c>
      <c r="I293" s="156">
        <v>0</v>
      </c>
      <c r="J293" s="148">
        <f t="shared" si="29"/>
        <v>0</v>
      </c>
      <c r="K293" s="148">
        <f t="shared" si="25"/>
        <v>0</v>
      </c>
    </row>
    <row r="294" spans="1:11" x14ac:dyDescent="0.25">
      <c r="A294" s="144"/>
      <c r="B294" s="144">
        <v>31</v>
      </c>
      <c r="C294" s="144" t="s">
        <v>262</v>
      </c>
      <c r="D294" s="145"/>
      <c r="E294" s="163">
        <v>172.01</v>
      </c>
      <c r="F294" s="164">
        <v>408</v>
      </c>
      <c r="G294" s="164">
        <v>408</v>
      </c>
      <c r="H294" s="147">
        <f t="shared" si="23"/>
        <v>408</v>
      </c>
      <c r="I294" s="156">
        <v>0</v>
      </c>
      <c r="J294" s="148">
        <f t="shared" si="29"/>
        <v>0</v>
      </c>
      <c r="K294" s="148">
        <f t="shared" si="25"/>
        <v>0</v>
      </c>
    </row>
    <row r="295" spans="1:11" x14ac:dyDescent="0.25">
      <c r="A295" s="144"/>
      <c r="B295" s="144">
        <v>311</v>
      </c>
      <c r="C295" s="144" t="s">
        <v>263</v>
      </c>
      <c r="D295" s="145"/>
      <c r="E295" s="163">
        <v>147.65</v>
      </c>
      <c r="F295" s="182">
        <v>350</v>
      </c>
      <c r="G295" s="164">
        <v>350</v>
      </c>
      <c r="H295" s="147">
        <f t="shared" si="23"/>
        <v>350</v>
      </c>
      <c r="I295" s="156">
        <v>0</v>
      </c>
      <c r="J295" s="148">
        <f t="shared" si="29"/>
        <v>0</v>
      </c>
      <c r="K295" s="148">
        <f t="shared" si="25"/>
        <v>0</v>
      </c>
    </row>
    <row r="296" spans="1:11" x14ac:dyDescent="0.25">
      <c r="A296" s="149"/>
      <c r="B296" s="149">
        <v>3111</v>
      </c>
      <c r="C296" s="149" t="s">
        <v>286</v>
      </c>
      <c r="D296" s="150">
        <v>53082</v>
      </c>
      <c r="E296" s="152">
        <v>147.65</v>
      </c>
      <c r="F296" s="178">
        <v>350</v>
      </c>
      <c r="G296" s="157">
        <v>350</v>
      </c>
      <c r="H296" s="151">
        <f t="shared" si="23"/>
        <v>350</v>
      </c>
      <c r="I296" s="153">
        <v>0</v>
      </c>
      <c r="J296" s="133">
        <f t="shared" si="29"/>
        <v>0</v>
      </c>
      <c r="K296" s="133">
        <f t="shared" si="25"/>
        <v>0</v>
      </c>
    </row>
    <row r="297" spans="1:11" x14ac:dyDescent="0.25">
      <c r="A297" s="144"/>
      <c r="B297" s="144">
        <v>313</v>
      </c>
      <c r="C297" s="144" t="s">
        <v>267</v>
      </c>
      <c r="D297" s="145"/>
      <c r="E297" s="163">
        <v>24.36</v>
      </c>
      <c r="F297" s="182">
        <v>58</v>
      </c>
      <c r="G297" s="164">
        <v>58</v>
      </c>
      <c r="H297" s="147">
        <f t="shared" si="23"/>
        <v>58</v>
      </c>
      <c r="I297" s="156">
        <v>0</v>
      </c>
      <c r="J297" s="148">
        <f t="shared" si="29"/>
        <v>0</v>
      </c>
      <c r="K297" s="148">
        <f t="shared" si="25"/>
        <v>0</v>
      </c>
    </row>
    <row r="298" spans="1:11" ht="25.5" x14ac:dyDescent="0.25">
      <c r="A298" s="149"/>
      <c r="B298" s="149">
        <v>3132</v>
      </c>
      <c r="C298" s="149" t="s">
        <v>268</v>
      </c>
      <c r="D298" s="150">
        <v>53082</v>
      </c>
      <c r="E298" s="152">
        <v>24.36</v>
      </c>
      <c r="F298" s="178">
        <v>58</v>
      </c>
      <c r="G298" s="157">
        <v>58</v>
      </c>
      <c r="H298" s="151">
        <f t="shared" si="23"/>
        <v>58</v>
      </c>
      <c r="I298" s="153">
        <v>0</v>
      </c>
      <c r="J298" s="133">
        <f t="shared" si="29"/>
        <v>0</v>
      </c>
      <c r="K298" s="133">
        <f t="shared" si="25"/>
        <v>0</v>
      </c>
    </row>
    <row r="299" spans="1:11" ht="25.5" x14ac:dyDescent="0.25">
      <c r="A299" s="139" t="s">
        <v>345</v>
      </c>
      <c r="B299" s="139" t="s">
        <v>205</v>
      </c>
      <c r="C299" s="139" t="s">
        <v>346</v>
      </c>
      <c r="D299" s="140"/>
      <c r="E299" s="142">
        <v>0</v>
      </c>
      <c r="F299" s="185">
        <v>1500</v>
      </c>
      <c r="G299" s="198">
        <v>1500</v>
      </c>
      <c r="H299" s="142">
        <f t="shared" si="23"/>
        <v>1500</v>
      </c>
      <c r="I299" s="142">
        <v>0</v>
      </c>
      <c r="J299" s="143">
        <v>0</v>
      </c>
      <c r="K299" s="143">
        <f t="shared" si="25"/>
        <v>0</v>
      </c>
    </row>
    <row r="300" spans="1:11" x14ac:dyDescent="0.25">
      <c r="A300" s="144"/>
      <c r="B300" s="144">
        <v>3</v>
      </c>
      <c r="C300" s="144" t="s">
        <v>207</v>
      </c>
      <c r="D300" s="145"/>
      <c r="E300" s="151">
        <v>0</v>
      </c>
      <c r="F300" s="180">
        <v>1500</v>
      </c>
      <c r="G300" s="165">
        <v>1500</v>
      </c>
      <c r="H300" s="147">
        <f t="shared" si="23"/>
        <v>1500</v>
      </c>
      <c r="I300" s="151">
        <v>0</v>
      </c>
      <c r="J300" s="148">
        <v>0</v>
      </c>
      <c r="K300" s="148">
        <f t="shared" si="25"/>
        <v>0</v>
      </c>
    </row>
    <row r="301" spans="1:11" x14ac:dyDescent="0.25">
      <c r="A301" s="144"/>
      <c r="B301" s="144">
        <v>32</v>
      </c>
      <c r="C301" s="144" t="s">
        <v>208</v>
      </c>
      <c r="D301" s="145"/>
      <c r="E301" s="151">
        <v>0</v>
      </c>
      <c r="F301" s="180">
        <v>1500</v>
      </c>
      <c r="G301" s="165">
        <v>1500</v>
      </c>
      <c r="H301" s="147">
        <f t="shared" ref="H301:H364" si="30">G301-I301</f>
        <v>1500</v>
      </c>
      <c r="I301" s="151">
        <v>0</v>
      </c>
      <c r="J301" s="148">
        <v>0</v>
      </c>
      <c r="K301" s="148">
        <f t="shared" si="25"/>
        <v>0</v>
      </c>
    </row>
    <row r="302" spans="1:11" ht="25.5" x14ac:dyDescent="0.25">
      <c r="A302" s="144"/>
      <c r="B302" s="144" t="s">
        <v>215</v>
      </c>
      <c r="C302" s="144" t="s">
        <v>216</v>
      </c>
      <c r="D302" s="145"/>
      <c r="E302" s="147">
        <v>0</v>
      </c>
      <c r="F302" s="180">
        <v>1500</v>
      </c>
      <c r="G302" s="165">
        <v>1500</v>
      </c>
      <c r="H302" s="147">
        <f t="shared" si="30"/>
        <v>1500</v>
      </c>
      <c r="I302" s="147">
        <v>0</v>
      </c>
      <c r="J302" s="148">
        <v>0</v>
      </c>
      <c r="K302" s="148">
        <v>0</v>
      </c>
    </row>
    <row r="303" spans="1:11" x14ac:dyDescent="0.25">
      <c r="A303" s="149"/>
      <c r="B303" s="149" t="s">
        <v>281</v>
      </c>
      <c r="C303" s="149" t="s">
        <v>288</v>
      </c>
      <c r="D303" s="150">
        <v>63000</v>
      </c>
      <c r="E303" s="151">
        <v>0</v>
      </c>
      <c r="F303" s="158">
        <v>1500</v>
      </c>
      <c r="G303" s="155">
        <v>1500</v>
      </c>
      <c r="H303" s="151">
        <f t="shared" si="30"/>
        <v>1500</v>
      </c>
      <c r="I303" s="151">
        <v>0</v>
      </c>
      <c r="J303" s="148">
        <v>0</v>
      </c>
      <c r="K303" s="148">
        <v>0</v>
      </c>
    </row>
    <row r="304" spans="1:11" x14ac:dyDescent="0.25">
      <c r="A304" s="139" t="s">
        <v>347</v>
      </c>
      <c r="B304" s="139" t="s">
        <v>205</v>
      </c>
      <c r="C304" s="139" t="s">
        <v>348</v>
      </c>
      <c r="D304" s="140"/>
      <c r="E304" s="142">
        <v>745.88</v>
      </c>
      <c r="F304" s="185">
        <v>0</v>
      </c>
      <c r="G304" s="185">
        <v>0</v>
      </c>
      <c r="H304" s="142">
        <f t="shared" si="30"/>
        <v>0</v>
      </c>
      <c r="I304" s="142">
        <v>0</v>
      </c>
      <c r="J304" s="143">
        <f t="shared" si="29"/>
        <v>0</v>
      </c>
      <c r="K304" s="143">
        <v>0</v>
      </c>
    </row>
    <row r="305" spans="1:11" x14ac:dyDescent="0.25">
      <c r="A305" s="144"/>
      <c r="B305" s="144">
        <v>3</v>
      </c>
      <c r="C305" s="144" t="s">
        <v>207</v>
      </c>
      <c r="D305" s="145"/>
      <c r="E305" s="147">
        <v>745.88</v>
      </c>
      <c r="F305" s="180">
        <v>0</v>
      </c>
      <c r="G305" s="180">
        <v>0</v>
      </c>
      <c r="H305" s="147">
        <f t="shared" si="30"/>
        <v>0</v>
      </c>
      <c r="I305" s="147">
        <v>0</v>
      </c>
      <c r="J305" s="148">
        <f t="shared" si="29"/>
        <v>0</v>
      </c>
      <c r="K305" s="148">
        <v>0</v>
      </c>
    </row>
    <row r="306" spans="1:11" x14ac:dyDescent="0.25">
      <c r="A306" s="144"/>
      <c r="B306" s="144">
        <v>32</v>
      </c>
      <c r="C306" s="144" t="s">
        <v>208</v>
      </c>
      <c r="D306" s="145"/>
      <c r="E306" s="147">
        <v>745.88</v>
      </c>
      <c r="F306" s="180">
        <v>0</v>
      </c>
      <c r="G306" s="180">
        <v>0</v>
      </c>
      <c r="H306" s="147">
        <f t="shared" si="30"/>
        <v>0</v>
      </c>
      <c r="I306" s="147">
        <v>0</v>
      </c>
      <c r="J306" s="148">
        <f t="shared" si="29"/>
        <v>0</v>
      </c>
      <c r="K306" s="148">
        <v>0</v>
      </c>
    </row>
    <row r="307" spans="1:11" ht="25.5" x14ac:dyDescent="0.25">
      <c r="A307" s="144"/>
      <c r="B307" s="144" t="s">
        <v>215</v>
      </c>
      <c r="C307" s="144" t="s">
        <v>216</v>
      </c>
      <c r="D307" s="145"/>
      <c r="E307" s="147">
        <v>745.88</v>
      </c>
      <c r="F307" s="180">
        <v>0</v>
      </c>
      <c r="G307" s="180">
        <v>0</v>
      </c>
      <c r="H307" s="147">
        <f t="shared" si="30"/>
        <v>0</v>
      </c>
      <c r="I307" s="147">
        <v>0</v>
      </c>
      <c r="J307" s="148">
        <f t="shared" si="29"/>
        <v>0</v>
      </c>
      <c r="K307" s="148">
        <v>0</v>
      </c>
    </row>
    <row r="308" spans="1:11" x14ac:dyDescent="0.25">
      <c r="A308" s="149"/>
      <c r="B308" s="149" t="s">
        <v>281</v>
      </c>
      <c r="C308" s="149" t="s">
        <v>288</v>
      </c>
      <c r="D308" s="150">
        <v>53060</v>
      </c>
      <c r="E308" s="151">
        <v>745.88</v>
      </c>
      <c r="F308" s="158">
        <v>0</v>
      </c>
      <c r="G308" s="158">
        <v>0</v>
      </c>
      <c r="H308" s="151">
        <f t="shared" si="30"/>
        <v>0</v>
      </c>
      <c r="I308" s="151">
        <v>0</v>
      </c>
      <c r="J308" s="133">
        <f t="shared" si="29"/>
        <v>0</v>
      </c>
      <c r="K308" s="133">
        <v>0</v>
      </c>
    </row>
    <row r="309" spans="1:11" ht="25.5" x14ac:dyDescent="0.25">
      <c r="A309" s="135">
        <v>2302</v>
      </c>
      <c r="B309" s="135" t="s">
        <v>202</v>
      </c>
      <c r="C309" s="135" t="s">
        <v>349</v>
      </c>
      <c r="D309" s="124"/>
      <c r="E309" s="137">
        <f>E310+E317+E322+E327+E331</f>
        <v>66248.73</v>
      </c>
      <c r="F309" s="195">
        <f>F310+F317+F322+F327+F331</f>
        <v>115540.82</v>
      </c>
      <c r="G309" s="195">
        <f>G310+G317+G322+G327+G331</f>
        <v>127666.02</v>
      </c>
      <c r="H309" s="137">
        <f t="shared" si="30"/>
        <v>64687.87</v>
      </c>
      <c r="I309" s="137">
        <f>I310+I317+I322+I327</f>
        <v>62978.15</v>
      </c>
      <c r="J309" s="170">
        <f t="shared" si="29"/>
        <v>95.063180833806186</v>
      </c>
      <c r="K309" s="170">
        <f t="shared" si="25"/>
        <v>49.330393475100109</v>
      </c>
    </row>
    <row r="310" spans="1:11" x14ac:dyDescent="0.25">
      <c r="A310" s="139" t="s">
        <v>350</v>
      </c>
      <c r="B310" s="139" t="s">
        <v>205</v>
      </c>
      <c r="C310" s="139" t="s">
        <v>351</v>
      </c>
      <c r="D310" s="140"/>
      <c r="E310" s="142">
        <f>E311</f>
        <v>1699.1799999999998</v>
      </c>
      <c r="F310" s="185">
        <v>0</v>
      </c>
      <c r="G310" s="185">
        <v>0</v>
      </c>
      <c r="H310" s="142">
        <f t="shared" si="30"/>
        <v>0</v>
      </c>
      <c r="I310" s="142">
        <v>0</v>
      </c>
      <c r="J310" s="171">
        <f t="shared" si="29"/>
        <v>0</v>
      </c>
      <c r="K310" s="171">
        <v>0</v>
      </c>
    </row>
    <row r="311" spans="1:11" x14ac:dyDescent="0.25">
      <c r="A311" s="144"/>
      <c r="B311" s="144">
        <v>3</v>
      </c>
      <c r="C311" s="144" t="s">
        <v>207</v>
      </c>
      <c r="D311" s="145"/>
      <c r="E311" s="147">
        <f>E312</f>
        <v>1699.1799999999998</v>
      </c>
      <c r="F311" s="180">
        <v>0</v>
      </c>
      <c r="G311" s="180">
        <v>0</v>
      </c>
      <c r="H311" s="147">
        <f t="shared" si="30"/>
        <v>0</v>
      </c>
      <c r="I311" s="147">
        <v>0</v>
      </c>
      <c r="J311" s="172">
        <f t="shared" si="29"/>
        <v>0</v>
      </c>
      <c r="K311" s="172">
        <v>0</v>
      </c>
    </row>
    <row r="312" spans="1:11" x14ac:dyDescent="0.25">
      <c r="A312" s="144"/>
      <c r="B312" s="144">
        <v>31</v>
      </c>
      <c r="C312" s="144" t="s">
        <v>262</v>
      </c>
      <c r="D312" s="145"/>
      <c r="E312" s="147">
        <f>E313+E314</f>
        <v>1699.1799999999998</v>
      </c>
      <c r="F312" s="180">
        <v>0</v>
      </c>
      <c r="G312" s="180">
        <v>0</v>
      </c>
      <c r="H312" s="147">
        <f t="shared" si="30"/>
        <v>0</v>
      </c>
      <c r="I312" s="147">
        <v>0</v>
      </c>
      <c r="J312" s="172">
        <f t="shared" si="29"/>
        <v>0</v>
      </c>
      <c r="K312" s="172">
        <v>0</v>
      </c>
    </row>
    <row r="313" spans="1:11" x14ac:dyDescent="0.25">
      <c r="A313" s="144"/>
      <c r="B313" s="149">
        <v>311</v>
      </c>
      <c r="C313" s="149" t="s">
        <v>352</v>
      </c>
      <c r="D313" s="150">
        <v>11001</v>
      </c>
      <c r="E313" s="151">
        <v>1458.54</v>
      </c>
      <c r="F313" s="157">
        <v>0</v>
      </c>
      <c r="G313" s="157">
        <v>0</v>
      </c>
      <c r="H313" s="151">
        <f t="shared" si="30"/>
        <v>0</v>
      </c>
      <c r="I313" s="151">
        <v>0</v>
      </c>
      <c r="J313" s="172">
        <f t="shared" si="29"/>
        <v>0</v>
      </c>
      <c r="K313" s="172">
        <v>0</v>
      </c>
    </row>
    <row r="314" spans="1:11" ht="25.5" x14ac:dyDescent="0.25">
      <c r="A314" s="149"/>
      <c r="B314" s="149">
        <v>3132</v>
      </c>
      <c r="C314" s="149" t="s">
        <v>268</v>
      </c>
      <c r="D314" s="150">
        <v>11001</v>
      </c>
      <c r="E314" s="151">
        <v>240.64</v>
      </c>
      <c r="F314" s="157">
        <v>0</v>
      </c>
      <c r="G314" s="157">
        <v>0</v>
      </c>
      <c r="H314" s="151">
        <f t="shared" si="30"/>
        <v>0</v>
      </c>
      <c r="I314" s="151">
        <v>0</v>
      </c>
      <c r="J314" s="172">
        <f t="shared" si="29"/>
        <v>0</v>
      </c>
      <c r="K314" s="172">
        <v>0</v>
      </c>
    </row>
    <row r="315" spans="1:11" x14ac:dyDescent="0.25">
      <c r="A315" s="149"/>
      <c r="B315" s="144">
        <v>32</v>
      </c>
      <c r="C315" s="144" t="s">
        <v>208</v>
      </c>
      <c r="D315" s="150"/>
      <c r="E315" s="147">
        <v>0</v>
      </c>
      <c r="F315" s="180">
        <v>0</v>
      </c>
      <c r="G315" s="180">
        <v>0</v>
      </c>
      <c r="H315" s="147">
        <f t="shared" si="30"/>
        <v>0</v>
      </c>
      <c r="I315" s="147">
        <v>0</v>
      </c>
      <c r="J315" s="172">
        <v>0</v>
      </c>
      <c r="K315" s="172">
        <v>0</v>
      </c>
    </row>
    <row r="316" spans="1:11" x14ac:dyDescent="0.25">
      <c r="A316" s="149"/>
      <c r="B316" s="149" t="s">
        <v>112</v>
      </c>
      <c r="C316" s="149" t="s">
        <v>211</v>
      </c>
      <c r="D316" s="150">
        <v>11001</v>
      </c>
      <c r="E316" s="151">
        <v>0</v>
      </c>
      <c r="F316" s="157">
        <v>0</v>
      </c>
      <c r="G316" s="157">
        <v>0</v>
      </c>
      <c r="H316" s="151">
        <f t="shared" si="30"/>
        <v>0</v>
      </c>
      <c r="I316" s="151">
        <v>0</v>
      </c>
      <c r="J316" s="172">
        <v>0</v>
      </c>
      <c r="K316" s="172">
        <v>0</v>
      </c>
    </row>
    <row r="317" spans="1:11" x14ac:dyDescent="0.25">
      <c r="A317" s="139" t="s">
        <v>353</v>
      </c>
      <c r="B317" s="139" t="s">
        <v>205</v>
      </c>
      <c r="C317" s="139" t="s">
        <v>354</v>
      </c>
      <c r="D317" s="140"/>
      <c r="E317" s="168">
        <v>240</v>
      </c>
      <c r="F317" s="185">
        <v>350</v>
      </c>
      <c r="G317" s="194">
        <v>350</v>
      </c>
      <c r="H317" s="205">
        <f t="shared" si="30"/>
        <v>260</v>
      </c>
      <c r="I317" s="168">
        <v>90</v>
      </c>
      <c r="J317" s="171">
        <f t="shared" si="29"/>
        <v>37.5</v>
      </c>
      <c r="K317" s="171">
        <f t="shared" si="25"/>
        <v>25.714285714285712</v>
      </c>
    </row>
    <row r="318" spans="1:11" x14ac:dyDescent="0.25">
      <c r="A318" s="144"/>
      <c r="B318" s="144">
        <v>3</v>
      </c>
      <c r="C318" s="144" t="s">
        <v>207</v>
      </c>
      <c r="D318" s="145"/>
      <c r="E318" s="147">
        <v>240</v>
      </c>
      <c r="F318" s="180">
        <v>350</v>
      </c>
      <c r="G318" s="165">
        <v>350</v>
      </c>
      <c r="H318" s="147">
        <f t="shared" si="30"/>
        <v>260</v>
      </c>
      <c r="I318" s="147">
        <v>90</v>
      </c>
      <c r="J318" s="172">
        <f t="shared" si="29"/>
        <v>37.5</v>
      </c>
      <c r="K318" s="172">
        <f t="shared" si="25"/>
        <v>25.714285714285712</v>
      </c>
    </row>
    <row r="319" spans="1:11" x14ac:dyDescent="0.25">
      <c r="A319" s="144"/>
      <c r="B319" s="144">
        <v>32</v>
      </c>
      <c r="C319" s="144" t="s">
        <v>208</v>
      </c>
      <c r="D319" s="145"/>
      <c r="E319" s="147">
        <v>240</v>
      </c>
      <c r="F319" s="180">
        <v>350</v>
      </c>
      <c r="G319" s="165">
        <v>350</v>
      </c>
      <c r="H319" s="147">
        <f t="shared" si="30"/>
        <v>260</v>
      </c>
      <c r="I319" s="147">
        <v>90</v>
      </c>
      <c r="J319" s="172">
        <f t="shared" si="29"/>
        <v>37.5</v>
      </c>
      <c r="K319" s="172">
        <f t="shared" si="25"/>
        <v>25.714285714285712</v>
      </c>
    </row>
    <row r="320" spans="1:11" ht="25.5" x14ac:dyDescent="0.25">
      <c r="A320" s="144"/>
      <c r="B320" s="144" t="s">
        <v>215</v>
      </c>
      <c r="C320" s="144" t="s">
        <v>216</v>
      </c>
      <c r="D320" s="145"/>
      <c r="E320" s="147">
        <v>240</v>
      </c>
      <c r="F320" s="164">
        <v>350</v>
      </c>
      <c r="G320" s="165">
        <v>350</v>
      </c>
      <c r="H320" s="147">
        <f t="shared" si="30"/>
        <v>260</v>
      </c>
      <c r="I320" s="147">
        <v>90</v>
      </c>
      <c r="J320" s="172">
        <f t="shared" si="29"/>
        <v>37.5</v>
      </c>
      <c r="K320" s="172">
        <f t="shared" si="25"/>
        <v>25.714285714285712</v>
      </c>
    </row>
    <row r="321" spans="1:12" x14ac:dyDescent="0.25">
      <c r="A321" s="149"/>
      <c r="B321" s="149" t="s">
        <v>281</v>
      </c>
      <c r="C321" s="149" t="s">
        <v>288</v>
      </c>
      <c r="D321" s="150">
        <v>53060</v>
      </c>
      <c r="E321" s="151">
        <v>240</v>
      </c>
      <c r="F321" s="157">
        <v>350</v>
      </c>
      <c r="G321" s="155">
        <v>350</v>
      </c>
      <c r="H321" s="151">
        <f t="shared" si="30"/>
        <v>260</v>
      </c>
      <c r="I321" s="151">
        <v>90</v>
      </c>
      <c r="J321" s="206">
        <f t="shared" si="29"/>
        <v>37.5</v>
      </c>
      <c r="K321" s="206">
        <f t="shared" si="25"/>
        <v>25.714285714285712</v>
      </c>
    </row>
    <row r="322" spans="1:12" x14ac:dyDescent="0.25">
      <c r="A322" s="139" t="s">
        <v>355</v>
      </c>
      <c r="B322" s="139" t="s">
        <v>205</v>
      </c>
      <c r="C322" s="139" t="s">
        <v>356</v>
      </c>
      <c r="D322" s="140"/>
      <c r="E322" s="142">
        <v>62888.15</v>
      </c>
      <c r="F322" s="183">
        <f>F323</f>
        <v>114000</v>
      </c>
      <c r="G322" s="183">
        <f>G323</f>
        <v>124000</v>
      </c>
      <c r="H322" s="142">
        <f t="shared" si="30"/>
        <v>61111.85</v>
      </c>
      <c r="I322" s="142">
        <v>62888.15</v>
      </c>
      <c r="J322" s="171">
        <f t="shared" si="29"/>
        <v>100</v>
      </c>
      <c r="K322" s="171">
        <f t="shared" si="25"/>
        <v>50.716249999999995</v>
      </c>
    </row>
    <row r="323" spans="1:12" x14ac:dyDescent="0.25">
      <c r="A323" s="144"/>
      <c r="B323" s="144">
        <v>3</v>
      </c>
      <c r="C323" s="144" t="s">
        <v>207</v>
      </c>
      <c r="D323" s="145"/>
      <c r="E323" s="147">
        <v>62888.15</v>
      </c>
      <c r="F323" s="182">
        <f t="shared" ref="F323:G324" si="31">SUM(F324)</f>
        <v>114000</v>
      </c>
      <c r="G323" s="182">
        <f t="shared" si="31"/>
        <v>124000</v>
      </c>
      <c r="H323" s="147">
        <f t="shared" si="30"/>
        <v>63683.17</v>
      </c>
      <c r="I323" s="147">
        <v>60316.83</v>
      </c>
      <c r="J323" s="172">
        <f t="shared" si="29"/>
        <v>95.911280583066926</v>
      </c>
      <c r="K323" s="172">
        <f t="shared" si="25"/>
        <v>48.64260483870968</v>
      </c>
    </row>
    <row r="324" spans="1:12" x14ac:dyDescent="0.25">
      <c r="A324" s="144"/>
      <c r="B324" s="144">
        <v>32</v>
      </c>
      <c r="C324" s="144" t="s">
        <v>208</v>
      </c>
      <c r="D324" s="145"/>
      <c r="E324" s="147">
        <v>62888.15</v>
      </c>
      <c r="F324" s="182">
        <f t="shared" si="31"/>
        <v>114000</v>
      </c>
      <c r="G324" s="182">
        <f t="shared" si="31"/>
        <v>124000</v>
      </c>
      <c r="H324" s="147">
        <f t="shared" si="30"/>
        <v>63683.17</v>
      </c>
      <c r="I324" s="147">
        <v>60316.83</v>
      </c>
      <c r="J324" s="172">
        <f t="shared" si="29"/>
        <v>95.911280583066926</v>
      </c>
      <c r="K324" s="172">
        <f t="shared" si="25"/>
        <v>48.64260483870968</v>
      </c>
    </row>
    <row r="325" spans="1:12" ht="25.5" x14ac:dyDescent="0.25">
      <c r="A325" s="144"/>
      <c r="B325" s="144" t="s">
        <v>215</v>
      </c>
      <c r="C325" s="144" t="s">
        <v>216</v>
      </c>
      <c r="D325" s="145"/>
      <c r="E325" s="147">
        <v>62888.15</v>
      </c>
      <c r="F325" s="178">
        <v>114000</v>
      </c>
      <c r="G325" s="178">
        <v>124000</v>
      </c>
      <c r="H325" s="151">
        <f t="shared" si="30"/>
        <v>63683.17</v>
      </c>
      <c r="I325" s="147">
        <v>60316.83</v>
      </c>
      <c r="J325" s="172">
        <f t="shared" si="29"/>
        <v>95.911280583066926</v>
      </c>
      <c r="K325" s="172">
        <f t="shared" si="25"/>
        <v>48.64260483870968</v>
      </c>
    </row>
    <row r="326" spans="1:12" x14ac:dyDescent="0.25">
      <c r="A326" s="149"/>
      <c r="B326" s="149" t="s">
        <v>281</v>
      </c>
      <c r="C326" s="149" t="s">
        <v>288</v>
      </c>
      <c r="D326" s="150">
        <v>53082</v>
      </c>
      <c r="E326" s="151">
        <v>62888.15</v>
      </c>
      <c r="F326" s="178">
        <v>114000</v>
      </c>
      <c r="G326" s="178">
        <v>124000</v>
      </c>
      <c r="H326" s="151">
        <f t="shared" si="30"/>
        <v>63683.17</v>
      </c>
      <c r="I326" s="151">
        <v>60316.83</v>
      </c>
      <c r="J326" s="206">
        <f t="shared" si="29"/>
        <v>95.911280583066926</v>
      </c>
      <c r="K326" s="206">
        <f t="shared" si="25"/>
        <v>48.64260483870968</v>
      </c>
    </row>
    <row r="327" spans="1:12" ht="25.5" customHeight="1" x14ac:dyDescent="0.25">
      <c r="A327" s="139" t="s">
        <v>357</v>
      </c>
      <c r="B327" s="139" t="s">
        <v>205</v>
      </c>
      <c r="C327" s="139" t="s">
        <v>358</v>
      </c>
      <c r="D327" s="140"/>
      <c r="E327" s="142">
        <v>1421.4</v>
      </c>
      <c r="F327" s="188">
        <v>1190.82</v>
      </c>
      <c r="G327" s="199">
        <v>1190.82</v>
      </c>
      <c r="H327" s="142">
        <f t="shared" si="30"/>
        <v>1190.82</v>
      </c>
      <c r="I327" s="142">
        <v>0</v>
      </c>
      <c r="J327" s="171">
        <f t="shared" si="29"/>
        <v>0</v>
      </c>
      <c r="K327" s="171">
        <f t="shared" si="25"/>
        <v>0</v>
      </c>
    </row>
    <row r="328" spans="1:12" x14ac:dyDescent="0.25">
      <c r="A328" s="144"/>
      <c r="B328" s="144">
        <v>3</v>
      </c>
      <c r="C328" s="144" t="s">
        <v>207</v>
      </c>
      <c r="D328" s="145"/>
      <c r="E328" s="147">
        <v>1421.4</v>
      </c>
      <c r="F328" s="189">
        <v>1190.82</v>
      </c>
      <c r="G328" s="200">
        <v>1190.82</v>
      </c>
      <c r="H328" s="147">
        <f t="shared" si="30"/>
        <v>1190.82</v>
      </c>
      <c r="I328" s="147">
        <v>0</v>
      </c>
      <c r="J328" s="172">
        <f t="shared" si="29"/>
        <v>0</v>
      </c>
      <c r="K328" s="172">
        <f t="shared" si="25"/>
        <v>0</v>
      </c>
    </row>
    <row r="329" spans="1:12" x14ac:dyDescent="0.25">
      <c r="A329" s="144"/>
      <c r="B329" s="144">
        <v>381</v>
      </c>
      <c r="C329" s="144" t="s">
        <v>258</v>
      </c>
      <c r="D329" s="145"/>
      <c r="E329" s="147">
        <v>1421.4</v>
      </c>
      <c r="F329" s="190">
        <v>1190.82</v>
      </c>
      <c r="G329" s="201">
        <v>1190.82</v>
      </c>
      <c r="H329" s="151">
        <f t="shared" si="30"/>
        <v>1190.82</v>
      </c>
      <c r="I329" s="147">
        <v>0</v>
      </c>
      <c r="J329" s="172">
        <f t="shared" si="29"/>
        <v>0</v>
      </c>
      <c r="K329" s="172">
        <f t="shared" si="25"/>
        <v>0</v>
      </c>
    </row>
    <row r="330" spans="1:12" x14ac:dyDescent="0.25">
      <c r="A330" s="149"/>
      <c r="B330" s="149">
        <v>3812</v>
      </c>
      <c r="C330" s="149" t="s">
        <v>162</v>
      </c>
      <c r="D330" s="150">
        <v>53102</v>
      </c>
      <c r="E330" s="151">
        <v>1421.4</v>
      </c>
      <c r="F330" s="157">
        <v>1190.82</v>
      </c>
      <c r="G330" s="155">
        <v>1190.82</v>
      </c>
      <c r="H330" s="151">
        <f t="shared" si="30"/>
        <v>1190.82</v>
      </c>
      <c r="I330" s="151">
        <v>0</v>
      </c>
      <c r="J330" s="206">
        <f t="shared" si="29"/>
        <v>0</v>
      </c>
      <c r="K330" s="206">
        <f t="shared" si="25"/>
        <v>0</v>
      </c>
    </row>
    <row r="331" spans="1:12" ht="25.5" x14ac:dyDescent="0.25">
      <c r="A331" s="139" t="s">
        <v>393</v>
      </c>
      <c r="B331" s="139" t="s">
        <v>205</v>
      </c>
      <c r="C331" s="139" t="s">
        <v>394</v>
      </c>
      <c r="D331" s="140"/>
      <c r="E331" s="142">
        <v>0</v>
      </c>
      <c r="F331" s="186">
        <v>0</v>
      </c>
      <c r="G331" s="186">
        <v>2125.1999999999998</v>
      </c>
      <c r="H331" s="142">
        <f t="shared" si="30"/>
        <v>2125.1999999999998</v>
      </c>
      <c r="I331" s="142">
        <v>0</v>
      </c>
      <c r="J331" s="171">
        <v>0</v>
      </c>
      <c r="K331" s="171">
        <v>0</v>
      </c>
    </row>
    <row r="332" spans="1:12" x14ac:dyDescent="0.25">
      <c r="A332" s="149"/>
      <c r="B332" s="144">
        <v>3</v>
      </c>
      <c r="C332" s="144" t="s">
        <v>207</v>
      </c>
      <c r="D332" s="150"/>
      <c r="E332" s="147">
        <v>0</v>
      </c>
      <c r="F332" s="164">
        <v>0</v>
      </c>
      <c r="G332" s="164">
        <v>2125.1999999999998</v>
      </c>
      <c r="H332" s="147">
        <f t="shared" si="30"/>
        <v>2125.1999999999998</v>
      </c>
      <c r="I332" s="147">
        <v>0</v>
      </c>
      <c r="J332" s="172">
        <v>0</v>
      </c>
      <c r="K332" s="172">
        <v>0</v>
      </c>
    </row>
    <row r="333" spans="1:12" ht="25.5" x14ac:dyDescent="0.25">
      <c r="A333" s="149"/>
      <c r="B333" s="144">
        <v>369</v>
      </c>
      <c r="C333" s="144" t="s">
        <v>395</v>
      </c>
      <c r="D333" s="119"/>
      <c r="E333" s="147">
        <v>0</v>
      </c>
      <c r="F333" s="164">
        <v>0</v>
      </c>
      <c r="G333" s="164">
        <v>2125.1999999999998</v>
      </c>
      <c r="H333" s="147">
        <f t="shared" si="30"/>
        <v>2125.1999999999998</v>
      </c>
      <c r="I333" s="147">
        <v>0</v>
      </c>
      <c r="J333" s="172">
        <v>0</v>
      </c>
      <c r="K333" s="172">
        <v>0</v>
      </c>
    </row>
    <row r="334" spans="1:12" ht="38.25" x14ac:dyDescent="0.25">
      <c r="A334" s="149"/>
      <c r="B334" s="149">
        <v>3692</v>
      </c>
      <c r="C334" s="149" t="s">
        <v>396</v>
      </c>
      <c r="D334" s="150">
        <v>11001</v>
      </c>
      <c r="E334" s="151">
        <v>0</v>
      </c>
      <c r="F334" s="157">
        <v>0</v>
      </c>
      <c r="G334" s="157">
        <v>2125.1999999999998</v>
      </c>
      <c r="H334" s="151">
        <f t="shared" si="30"/>
        <v>2125.1999999999998</v>
      </c>
      <c r="I334" s="151">
        <v>0</v>
      </c>
      <c r="J334" s="206">
        <v>0</v>
      </c>
      <c r="K334" s="206">
        <v>0</v>
      </c>
      <c r="L334" s="207"/>
    </row>
    <row r="335" spans="1:12" ht="25.5" x14ac:dyDescent="0.25">
      <c r="A335" s="135">
        <v>2401</v>
      </c>
      <c r="B335" s="135" t="s">
        <v>202</v>
      </c>
      <c r="C335" s="135" t="s">
        <v>359</v>
      </c>
      <c r="D335" s="124"/>
      <c r="E335" s="159">
        <f>E336+E341</f>
        <v>16107.69</v>
      </c>
      <c r="F335" s="202">
        <f>F336+F341</f>
        <v>25000</v>
      </c>
      <c r="G335" s="202">
        <f>G336+G341</f>
        <v>35000</v>
      </c>
      <c r="H335" s="137">
        <f t="shared" si="30"/>
        <v>18892.309999999998</v>
      </c>
      <c r="I335" s="159">
        <f>I336+I341</f>
        <v>16107.69</v>
      </c>
      <c r="J335" s="203">
        <f t="shared" si="29"/>
        <v>100</v>
      </c>
      <c r="K335" s="203">
        <f t="shared" si="25"/>
        <v>46.021971428571426</v>
      </c>
    </row>
    <row r="336" spans="1:12" ht="25.5" x14ac:dyDescent="0.25">
      <c r="A336" s="139" t="s">
        <v>360</v>
      </c>
      <c r="B336" s="139" t="s">
        <v>205</v>
      </c>
      <c r="C336" s="139" t="s">
        <v>361</v>
      </c>
      <c r="D336" s="140"/>
      <c r="E336" s="142">
        <v>16107.69</v>
      </c>
      <c r="F336" s="185">
        <v>25000</v>
      </c>
      <c r="G336" s="185">
        <v>25000</v>
      </c>
      <c r="H336" s="142">
        <f t="shared" si="30"/>
        <v>8892.31</v>
      </c>
      <c r="I336" s="142">
        <v>16107.69</v>
      </c>
      <c r="J336" s="171">
        <f t="shared" si="29"/>
        <v>100</v>
      </c>
      <c r="K336" s="171">
        <f t="shared" si="25"/>
        <v>64.430759999999992</v>
      </c>
    </row>
    <row r="337" spans="1:11" x14ac:dyDescent="0.25">
      <c r="A337" s="144"/>
      <c r="B337" s="144">
        <v>3</v>
      </c>
      <c r="C337" s="144" t="s">
        <v>207</v>
      </c>
      <c r="D337" s="145"/>
      <c r="E337" s="147">
        <v>16107.69</v>
      </c>
      <c r="F337" s="180">
        <v>25000</v>
      </c>
      <c r="G337" s="180">
        <v>25000</v>
      </c>
      <c r="H337" s="216">
        <f t="shared" si="30"/>
        <v>8892.31</v>
      </c>
      <c r="I337" s="216">
        <v>16107.69</v>
      </c>
      <c r="J337" s="172">
        <f t="shared" si="29"/>
        <v>100</v>
      </c>
      <c r="K337" s="172">
        <f t="shared" si="25"/>
        <v>64.430759999999992</v>
      </c>
    </row>
    <row r="338" spans="1:11" x14ac:dyDescent="0.25">
      <c r="A338" s="144"/>
      <c r="B338" s="144">
        <v>32</v>
      </c>
      <c r="C338" s="144" t="s">
        <v>208</v>
      </c>
      <c r="D338" s="145"/>
      <c r="E338" s="147">
        <v>16107.69</v>
      </c>
      <c r="F338" s="180">
        <v>25000</v>
      </c>
      <c r="G338" s="180">
        <v>25000</v>
      </c>
      <c r="H338" s="216">
        <f t="shared" si="30"/>
        <v>8892.31</v>
      </c>
      <c r="I338" s="216">
        <v>16107.69</v>
      </c>
      <c r="J338" s="172">
        <f t="shared" si="29"/>
        <v>100</v>
      </c>
      <c r="K338" s="172">
        <f t="shared" ref="K338:K401" si="32">I338/G338*100</f>
        <v>64.430759999999992</v>
      </c>
    </row>
    <row r="339" spans="1:11" x14ac:dyDescent="0.25">
      <c r="A339" s="144"/>
      <c r="B339" s="144" t="s">
        <v>223</v>
      </c>
      <c r="C339" s="144" t="s">
        <v>224</v>
      </c>
      <c r="D339" s="145"/>
      <c r="E339" s="147">
        <v>16107.69</v>
      </c>
      <c r="F339" s="180">
        <v>25000</v>
      </c>
      <c r="G339" s="180">
        <v>25000</v>
      </c>
      <c r="H339" s="216">
        <f t="shared" si="30"/>
        <v>8892.31</v>
      </c>
      <c r="I339" s="216">
        <v>16107.69</v>
      </c>
      <c r="J339" s="172">
        <f t="shared" si="29"/>
        <v>100</v>
      </c>
      <c r="K339" s="172">
        <f t="shared" si="32"/>
        <v>64.430759999999992</v>
      </c>
    </row>
    <row r="340" spans="1:11" ht="25.5" x14ac:dyDescent="0.25">
      <c r="A340" s="149"/>
      <c r="B340" s="149">
        <v>3232</v>
      </c>
      <c r="C340" s="149" t="s">
        <v>226</v>
      </c>
      <c r="D340" s="150">
        <v>48005</v>
      </c>
      <c r="E340" s="151">
        <v>16107.69</v>
      </c>
      <c r="F340" s="158">
        <v>25000</v>
      </c>
      <c r="G340" s="158">
        <v>25000</v>
      </c>
      <c r="H340" s="215">
        <f t="shared" si="30"/>
        <v>8892.31</v>
      </c>
      <c r="I340" s="215">
        <v>16107.69</v>
      </c>
      <c r="J340" s="172">
        <f t="shared" si="29"/>
        <v>100</v>
      </c>
      <c r="K340" s="172">
        <f t="shared" si="32"/>
        <v>64.430759999999992</v>
      </c>
    </row>
    <row r="341" spans="1:11" ht="25.5" x14ac:dyDescent="0.25">
      <c r="A341" s="139" t="s">
        <v>362</v>
      </c>
      <c r="B341" s="139" t="s">
        <v>205</v>
      </c>
      <c r="C341" s="139" t="s">
        <v>363</v>
      </c>
      <c r="D341" s="140"/>
      <c r="E341" s="142">
        <v>0</v>
      </c>
      <c r="F341" s="185">
        <v>0</v>
      </c>
      <c r="G341" s="194">
        <v>10000</v>
      </c>
      <c r="H341" s="142">
        <f t="shared" si="30"/>
        <v>10000</v>
      </c>
      <c r="I341" s="142">
        <v>0</v>
      </c>
      <c r="J341" s="171">
        <v>0</v>
      </c>
      <c r="K341" s="171">
        <f t="shared" si="32"/>
        <v>0</v>
      </c>
    </row>
    <row r="342" spans="1:11" x14ac:dyDescent="0.25">
      <c r="A342" s="144"/>
      <c r="B342" s="144">
        <v>3</v>
      </c>
      <c r="C342" s="144" t="s">
        <v>207</v>
      </c>
      <c r="D342" s="145"/>
      <c r="E342" s="147">
        <v>0</v>
      </c>
      <c r="F342" s="180">
        <v>0</v>
      </c>
      <c r="G342" s="165">
        <v>10000</v>
      </c>
      <c r="H342" s="147">
        <f t="shared" si="30"/>
        <v>10000</v>
      </c>
      <c r="I342" s="147">
        <v>0</v>
      </c>
      <c r="J342" s="172">
        <v>0</v>
      </c>
      <c r="K342" s="172">
        <f t="shared" si="32"/>
        <v>0</v>
      </c>
    </row>
    <row r="343" spans="1:11" x14ac:dyDescent="0.25">
      <c r="A343" s="144"/>
      <c r="B343" s="144">
        <v>32</v>
      </c>
      <c r="C343" s="144" t="s">
        <v>208</v>
      </c>
      <c r="D343" s="145"/>
      <c r="E343" s="147">
        <v>0</v>
      </c>
      <c r="F343" s="180">
        <v>0</v>
      </c>
      <c r="G343" s="165">
        <v>10000</v>
      </c>
      <c r="H343" s="147">
        <f t="shared" si="30"/>
        <v>10000</v>
      </c>
      <c r="I343" s="147">
        <v>0</v>
      </c>
      <c r="J343" s="172">
        <v>0</v>
      </c>
      <c r="K343" s="172">
        <f t="shared" si="32"/>
        <v>0</v>
      </c>
    </row>
    <row r="344" spans="1:11" x14ac:dyDescent="0.25">
      <c r="A344" s="144"/>
      <c r="B344" s="144" t="s">
        <v>223</v>
      </c>
      <c r="C344" s="144" t="s">
        <v>224</v>
      </c>
      <c r="D344" s="145"/>
      <c r="E344" s="147">
        <v>0</v>
      </c>
      <c r="F344" s="180">
        <v>0</v>
      </c>
      <c r="G344" s="165">
        <v>10000</v>
      </c>
      <c r="H344" s="147">
        <f t="shared" si="30"/>
        <v>10000</v>
      </c>
      <c r="I344" s="147">
        <v>0</v>
      </c>
      <c r="J344" s="172">
        <v>0</v>
      </c>
      <c r="K344" s="172">
        <f t="shared" si="32"/>
        <v>0</v>
      </c>
    </row>
    <row r="345" spans="1:11" ht="25.5" x14ac:dyDescent="0.25">
      <c r="A345" s="149"/>
      <c r="B345" s="149">
        <v>3232</v>
      </c>
      <c r="C345" s="149" t="s">
        <v>226</v>
      </c>
      <c r="D345" s="150">
        <v>11001</v>
      </c>
      <c r="E345" s="151">
        <v>0</v>
      </c>
      <c r="F345" s="158">
        <v>0</v>
      </c>
      <c r="G345" s="155">
        <v>10000</v>
      </c>
      <c r="H345" s="151">
        <f t="shared" si="30"/>
        <v>10000</v>
      </c>
      <c r="I345" s="151">
        <v>0</v>
      </c>
      <c r="J345" s="206">
        <v>0</v>
      </c>
      <c r="K345" s="206">
        <f t="shared" si="32"/>
        <v>0</v>
      </c>
    </row>
    <row r="346" spans="1:11" ht="25.5" x14ac:dyDescent="0.25">
      <c r="A346" s="173">
        <v>2403</v>
      </c>
      <c r="B346" s="173" t="s">
        <v>202</v>
      </c>
      <c r="C346" s="173" t="s">
        <v>364</v>
      </c>
      <c r="D346" s="174"/>
      <c r="E346" s="137">
        <v>3000</v>
      </c>
      <c r="F346" s="187">
        <v>0</v>
      </c>
      <c r="G346" s="195">
        <v>0</v>
      </c>
      <c r="H346" s="137">
        <f t="shared" si="30"/>
        <v>0</v>
      </c>
      <c r="I346" s="137">
        <v>0</v>
      </c>
      <c r="J346" s="138">
        <v>0</v>
      </c>
      <c r="K346" s="138">
        <v>0</v>
      </c>
    </row>
    <row r="347" spans="1:11" ht="25.5" x14ac:dyDescent="0.25">
      <c r="A347" s="139" t="s">
        <v>365</v>
      </c>
      <c r="B347" s="139" t="s">
        <v>205</v>
      </c>
      <c r="C347" s="139" t="s">
        <v>366</v>
      </c>
      <c r="D347" s="140"/>
      <c r="E347" s="142">
        <v>3000</v>
      </c>
      <c r="F347" s="185">
        <v>0</v>
      </c>
      <c r="G347" s="194">
        <v>0</v>
      </c>
      <c r="H347" s="142">
        <f t="shared" si="30"/>
        <v>0</v>
      </c>
      <c r="I347" s="142">
        <v>0</v>
      </c>
      <c r="J347" s="143">
        <v>0</v>
      </c>
      <c r="K347" s="143">
        <v>0</v>
      </c>
    </row>
    <row r="348" spans="1:11" ht="25.5" x14ac:dyDescent="0.25">
      <c r="A348" s="149"/>
      <c r="B348" s="144">
        <v>4</v>
      </c>
      <c r="C348" s="144" t="s">
        <v>326</v>
      </c>
      <c r="D348" s="150"/>
      <c r="E348" s="147">
        <v>3000</v>
      </c>
      <c r="F348" s="180">
        <v>0</v>
      </c>
      <c r="G348" s="165">
        <v>0</v>
      </c>
      <c r="H348" s="147">
        <f t="shared" si="30"/>
        <v>0</v>
      </c>
      <c r="I348" s="147">
        <v>0</v>
      </c>
      <c r="J348" s="148">
        <v>0</v>
      </c>
      <c r="K348" s="148">
        <v>0</v>
      </c>
    </row>
    <row r="349" spans="1:11" ht="38.25" x14ac:dyDescent="0.25">
      <c r="A349" s="149"/>
      <c r="B349" s="144">
        <v>41</v>
      </c>
      <c r="C349" s="144" t="s">
        <v>367</v>
      </c>
      <c r="D349" s="150"/>
      <c r="E349" s="147">
        <v>3000</v>
      </c>
      <c r="F349" s="180">
        <v>0</v>
      </c>
      <c r="G349" s="165">
        <v>0</v>
      </c>
      <c r="H349" s="147">
        <f t="shared" si="30"/>
        <v>0</v>
      </c>
      <c r="I349" s="147">
        <v>0</v>
      </c>
      <c r="J349" s="148">
        <v>0</v>
      </c>
      <c r="K349" s="148">
        <v>0</v>
      </c>
    </row>
    <row r="350" spans="1:11" x14ac:dyDescent="0.25">
      <c r="A350" s="149"/>
      <c r="B350" s="144">
        <v>412</v>
      </c>
      <c r="C350" s="144" t="s">
        <v>368</v>
      </c>
      <c r="D350" s="150"/>
      <c r="E350" s="147">
        <v>3000</v>
      </c>
      <c r="F350" s="180">
        <v>0</v>
      </c>
      <c r="G350" s="165">
        <v>0</v>
      </c>
      <c r="H350" s="147">
        <f t="shared" si="30"/>
        <v>0</v>
      </c>
      <c r="I350" s="147">
        <v>0</v>
      </c>
      <c r="J350" s="148">
        <v>0</v>
      </c>
      <c r="K350" s="148">
        <v>0</v>
      </c>
    </row>
    <row r="351" spans="1:11" ht="25.5" x14ac:dyDescent="0.25">
      <c r="A351" s="149"/>
      <c r="B351" s="149">
        <v>4126</v>
      </c>
      <c r="C351" s="149" t="s">
        <v>369</v>
      </c>
      <c r="D351" s="150">
        <v>48006</v>
      </c>
      <c r="E351" s="151">
        <v>3000</v>
      </c>
      <c r="F351" s="157">
        <v>0</v>
      </c>
      <c r="G351" s="155">
        <v>0</v>
      </c>
      <c r="H351" s="151">
        <f t="shared" si="30"/>
        <v>0</v>
      </c>
      <c r="I351" s="151">
        <v>0</v>
      </c>
      <c r="J351" s="133">
        <v>0</v>
      </c>
      <c r="K351" s="133">
        <v>0</v>
      </c>
    </row>
    <row r="352" spans="1:11" x14ac:dyDescent="0.25">
      <c r="A352" s="135">
        <v>2405</v>
      </c>
      <c r="B352" s="135" t="s">
        <v>202</v>
      </c>
      <c r="C352" s="135" t="s">
        <v>370</v>
      </c>
      <c r="D352" s="124"/>
      <c r="E352" s="137">
        <f>E353+E363+E371</f>
        <v>39026.17</v>
      </c>
      <c r="F352" s="137">
        <f>F353+F363+F371</f>
        <v>17190</v>
      </c>
      <c r="G352" s="195">
        <f>G353+G363+G371</f>
        <v>17850</v>
      </c>
      <c r="H352" s="137">
        <f t="shared" si="30"/>
        <v>-15205.29</v>
      </c>
      <c r="I352" s="137">
        <f>I353+I363+I371</f>
        <v>33055.29</v>
      </c>
      <c r="J352" s="138">
        <f t="shared" si="29"/>
        <v>84.700317761133121</v>
      </c>
      <c r="K352" s="138">
        <f t="shared" si="32"/>
        <v>185.1836974789916</v>
      </c>
    </row>
    <row r="353" spans="1:11" x14ac:dyDescent="0.25">
      <c r="A353" s="139" t="s">
        <v>371</v>
      </c>
      <c r="B353" s="139" t="s">
        <v>205</v>
      </c>
      <c r="C353" s="139" t="s">
        <v>372</v>
      </c>
      <c r="D353" s="140"/>
      <c r="E353" s="142">
        <f t="shared" ref="E353:G355" si="33">E354</f>
        <v>31345.83</v>
      </c>
      <c r="F353" s="142">
        <f t="shared" si="33"/>
        <v>15000</v>
      </c>
      <c r="G353" s="194">
        <f t="shared" si="33"/>
        <v>15660</v>
      </c>
      <c r="H353" s="142">
        <f t="shared" si="30"/>
        <v>-15685.830000000002</v>
      </c>
      <c r="I353" s="142">
        <f>I354</f>
        <v>31345.83</v>
      </c>
      <c r="J353" s="143">
        <f t="shared" si="29"/>
        <v>100</v>
      </c>
      <c r="K353" s="143">
        <f t="shared" si="32"/>
        <v>200.16494252873565</v>
      </c>
    </row>
    <row r="354" spans="1:11" ht="25.5" x14ac:dyDescent="0.25">
      <c r="A354" s="144"/>
      <c r="B354" s="144">
        <v>4</v>
      </c>
      <c r="C354" s="144" t="s">
        <v>326</v>
      </c>
      <c r="D354" s="145"/>
      <c r="E354" s="147">
        <f t="shared" si="33"/>
        <v>31345.83</v>
      </c>
      <c r="F354" s="147">
        <f t="shared" si="33"/>
        <v>15000</v>
      </c>
      <c r="G354" s="165">
        <f t="shared" si="33"/>
        <v>15660</v>
      </c>
      <c r="H354" s="147">
        <f t="shared" si="30"/>
        <v>-15685.830000000002</v>
      </c>
      <c r="I354" s="216">
        <f>I355</f>
        <v>31345.83</v>
      </c>
      <c r="J354" s="148">
        <f t="shared" si="29"/>
        <v>100</v>
      </c>
      <c r="K354" s="148">
        <f t="shared" si="32"/>
        <v>200.16494252873565</v>
      </c>
    </row>
    <row r="355" spans="1:11" ht="38.25" x14ac:dyDescent="0.25">
      <c r="A355" s="144"/>
      <c r="B355" s="144">
        <v>42</v>
      </c>
      <c r="C355" s="144" t="s">
        <v>327</v>
      </c>
      <c r="D355" s="145"/>
      <c r="E355" s="147">
        <f t="shared" si="33"/>
        <v>31345.83</v>
      </c>
      <c r="F355" s="147">
        <f t="shared" si="33"/>
        <v>15000</v>
      </c>
      <c r="G355" s="165">
        <f t="shared" si="33"/>
        <v>15660</v>
      </c>
      <c r="H355" s="147">
        <f t="shared" si="30"/>
        <v>-15685.830000000002</v>
      </c>
      <c r="I355" s="216">
        <f>I356</f>
        <v>31345.83</v>
      </c>
      <c r="J355" s="148">
        <f t="shared" si="29"/>
        <v>100</v>
      </c>
      <c r="K355" s="148">
        <f t="shared" si="32"/>
        <v>200.16494252873565</v>
      </c>
    </row>
    <row r="356" spans="1:11" x14ac:dyDescent="0.25">
      <c r="A356" s="144"/>
      <c r="B356" s="144">
        <v>422</v>
      </c>
      <c r="C356" s="144" t="s">
        <v>373</v>
      </c>
      <c r="D356" s="145"/>
      <c r="E356" s="151">
        <f>E357+E358+E359+E360+E361+E362</f>
        <v>31345.83</v>
      </c>
      <c r="F356" s="151">
        <f>F357+F358+F359+F360+F361+F362</f>
        <v>15000</v>
      </c>
      <c r="G356" s="155">
        <f>G357+G358+G359+G360+G361+G362</f>
        <v>15660</v>
      </c>
      <c r="H356" s="151">
        <f t="shared" si="30"/>
        <v>-15685.830000000002</v>
      </c>
      <c r="I356" s="215">
        <f>I357+I358+I359+I360+I361+I362</f>
        <v>31345.83</v>
      </c>
      <c r="J356" s="133">
        <f t="shared" si="29"/>
        <v>100</v>
      </c>
      <c r="K356" s="133">
        <f t="shared" si="32"/>
        <v>200.16494252873565</v>
      </c>
    </row>
    <row r="357" spans="1:11" x14ac:dyDescent="0.25">
      <c r="A357" s="149"/>
      <c r="B357" s="149" t="s">
        <v>170</v>
      </c>
      <c r="C357" s="149" t="s">
        <v>374</v>
      </c>
      <c r="D357" s="150">
        <v>32300</v>
      </c>
      <c r="E357" s="151">
        <v>842.41</v>
      </c>
      <c r="F357" s="157">
        <v>0</v>
      </c>
      <c r="G357" s="155">
        <v>660</v>
      </c>
      <c r="H357" s="151">
        <f t="shared" si="30"/>
        <v>-182.40999999999997</v>
      </c>
      <c r="I357" s="215">
        <v>842.41</v>
      </c>
      <c r="J357" s="133">
        <f t="shared" si="29"/>
        <v>100</v>
      </c>
      <c r="K357" s="133">
        <f t="shared" si="32"/>
        <v>127.63787878787878</v>
      </c>
    </row>
    <row r="358" spans="1:11" x14ac:dyDescent="0.25">
      <c r="A358" s="149"/>
      <c r="B358" s="149" t="s">
        <v>170</v>
      </c>
      <c r="C358" s="149" t="s">
        <v>374</v>
      </c>
      <c r="D358" s="150">
        <v>55263</v>
      </c>
      <c r="E358" s="151">
        <v>0</v>
      </c>
      <c r="F358" s="178">
        <v>5000</v>
      </c>
      <c r="G358" s="155">
        <v>5000</v>
      </c>
      <c r="H358" s="151">
        <f t="shared" si="30"/>
        <v>5000</v>
      </c>
      <c r="I358" s="215">
        <v>0</v>
      </c>
      <c r="J358" s="133">
        <v>0</v>
      </c>
      <c r="K358" s="133">
        <f t="shared" si="32"/>
        <v>0</v>
      </c>
    </row>
    <row r="359" spans="1:11" ht="25.5" x14ac:dyDescent="0.25">
      <c r="A359" s="149"/>
      <c r="B359" s="149">
        <v>4223</v>
      </c>
      <c r="C359" s="149" t="s">
        <v>375</v>
      </c>
      <c r="D359" s="150">
        <v>55263</v>
      </c>
      <c r="E359" s="151">
        <v>4794.8</v>
      </c>
      <c r="F359" s="157">
        <v>0</v>
      </c>
      <c r="G359" s="155">
        <v>0</v>
      </c>
      <c r="H359" s="151">
        <f t="shared" si="30"/>
        <v>-4794.8</v>
      </c>
      <c r="I359" s="215">
        <v>4794.8</v>
      </c>
      <c r="J359" s="133">
        <f t="shared" ref="J359:J363" si="34">I359/E359*100</f>
        <v>100</v>
      </c>
      <c r="K359" s="133"/>
    </row>
    <row r="360" spans="1:11" ht="25.5" x14ac:dyDescent="0.25">
      <c r="A360" s="149"/>
      <c r="B360" s="149">
        <v>4227</v>
      </c>
      <c r="C360" s="149" t="s">
        <v>376</v>
      </c>
      <c r="D360" s="150">
        <v>55263</v>
      </c>
      <c r="E360" s="151">
        <v>5986.94</v>
      </c>
      <c r="F360" s="178">
        <v>10000</v>
      </c>
      <c r="G360" s="155">
        <v>10000</v>
      </c>
      <c r="H360" s="151">
        <f t="shared" si="30"/>
        <v>4013.0600000000004</v>
      </c>
      <c r="I360" s="215">
        <v>5986.94</v>
      </c>
      <c r="J360" s="133">
        <f t="shared" si="34"/>
        <v>100</v>
      </c>
      <c r="K360" s="133">
        <f t="shared" si="32"/>
        <v>59.869399999999992</v>
      </c>
    </row>
    <row r="361" spans="1:11" ht="25.5" x14ac:dyDescent="0.25">
      <c r="A361" s="149"/>
      <c r="B361" s="149">
        <v>4227</v>
      </c>
      <c r="C361" s="149" t="s">
        <v>376</v>
      </c>
      <c r="D361" s="150">
        <v>48006</v>
      </c>
      <c r="E361" s="151">
        <v>15612.5</v>
      </c>
      <c r="F361" s="157">
        <v>0</v>
      </c>
      <c r="G361" s="155">
        <v>0</v>
      </c>
      <c r="H361" s="151">
        <f t="shared" si="30"/>
        <v>-15612.5</v>
      </c>
      <c r="I361" s="215">
        <v>15612.5</v>
      </c>
      <c r="J361" s="133">
        <f t="shared" si="34"/>
        <v>100</v>
      </c>
      <c r="K361" s="133" t="e">
        <f t="shared" si="32"/>
        <v>#DIV/0!</v>
      </c>
    </row>
    <row r="362" spans="1:11" ht="25.5" x14ac:dyDescent="0.25">
      <c r="A362" s="149"/>
      <c r="B362" s="149">
        <v>4221</v>
      </c>
      <c r="C362" s="149" t="s">
        <v>376</v>
      </c>
      <c r="D362" s="150">
        <v>55235</v>
      </c>
      <c r="E362" s="151">
        <v>4109.18</v>
      </c>
      <c r="F362" s="157">
        <v>0</v>
      </c>
      <c r="G362" s="155">
        <v>0</v>
      </c>
      <c r="H362" s="151">
        <f t="shared" si="30"/>
        <v>-4109.18</v>
      </c>
      <c r="I362" s="215">
        <v>4109.18</v>
      </c>
      <c r="J362" s="133">
        <f t="shared" si="34"/>
        <v>100</v>
      </c>
      <c r="K362" s="133"/>
    </row>
    <row r="363" spans="1:11" x14ac:dyDescent="0.25">
      <c r="A363" s="139" t="s">
        <v>377</v>
      </c>
      <c r="B363" s="139" t="s">
        <v>205</v>
      </c>
      <c r="C363" s="139" t="s">
        <v>378</v>
      </c>
      <c r="D363" s="140"/>
      <c r="E363" s="142">
        <f t="shared" ref="E363:F365" si="35">E364</f>
        <v>7680.34</v>
      </c>
      <c r="F363" s="142">
        <f t="shared" si="35"/>
        <v>2190</v>
      </c>
      <c r="G363" s="194">
        <v>2190</v>
      </c>
      <c r="H363" s="142">
        <f t="shared" si="30"/>
        <v>480.53999999999996</v>
      </c>
      <c r="I363" s="142">
        <f>I364</f>
        <v>1709.46</v>
      </c>
      <c r="J363" s="143">
        <f t="shared" si="34"/>
        <v>22.257608387128695</v>
      </c>
      <c r="K363" s="143">
        <f t="shared" si="32"/>
        <v>78.057534246575344</v>
      </c>
    </row>
    <row r="364" spans="1:11" ht="25.5" x14ac:dyDescent="0.25">
      <c r="A364" s="144"/>
      <c r="B364" s="144">
        <v>4</v>
      </c>
      <c r="C364" s="144" t="s">
        <v>326</v>
      </c>
      <c r="D364" s="145"/>
      <c r="E364" s="147">
        <f t="shared" si="35"/>
        <v>7680.34</v>
      </c>
      <c r="F364" s="147">
        <f t="shared" si="35"/>
        <v>2190</v>
      </c>
      <c r="G364" s="165">
        <v>2190</v>
      </c>
      <c r="H364" s="147">
        <f t="shared" si="30"/>
        <v>480.53999999999996</v>
      </c>
      <c r="I364" s="151">
        <f>I365</f>
        <v>1709.46</v>
      </c>
      <c r="J364" s="148">
        <f t="shared" ref="J364:J377" si="36">I364/E364*100</f>
        <v>22.257608387128695</v>
      </c>
      <c r="K364" s="148">
        <f t="shared" si="32"/>
        <v>78.057534246575344</v>
      </c>
    </row>
    <row r="365" spans="1:11" ht="38.25" x14ac:dyDescent="0.25">
      <c r="A365" s="144"/>
      <c r="B365" s="144">
        <v>42</v>
      </c>
      <c r="C365" s="144" t="s">
        <v>327</v>
      </c>
      <c r="D365" s="145"/>
      <c r="E365" s="147">
        <f t="shared" si="35"/>
        <v>7680.34</v>
      </c>
      <c r="F365" s="147">
        <f t="shared" si="35"/>
        <v>2190</v>
      </c>
      <c r="G365" s="165">
        <v>2190</v>
      </c>
      <c r="H365" s="147">
        <f t="shared" ref="H365:H417" si="37">G365-I365</f>
        <v>480.53999999999996</v>
      </c>
      <c r="I365" s="151">
        <f>I366</f>
        <v>1709.46</v>
      </c>
      <c r="J365" s="148">
        <f t="shared" si="36"/>
        <v>22.257608387128695</v>
      </c>
      <c r="K365" s="148">
        <f t="shared" si="32"/>
        <v>78.057534246575344</v>
      </c>
    </row>
    <row r="366" spans="1:11" ht="25.5" x14ac:dyDescent="0.25">
      <c r="A366" s="144"/>
      <c r="B366" s="144" t="s">
        <v>328</v>
      </c>
      <c r="C366" s="144" t="s">
        <v>329</v>
      </c>
      <c r="D366" s="145"/>
      <c r="E366" s="147">
        <f>E367+E368+E369+E370</f>
        <v>7680.34</v>
      </c>
      <c r="F366" s="147">
        <f>F367+F368+F369+F370</f>
        <v>2190</v>
      </c>
      <c r="G366" s="165">
        <v>2190</v>
      </c>
      <c r="H366" s="147">
        <f t="shared" si="37"/>
        <v>480.53999999999996</v>
      </c>
      <c r="I366" s="151">
        <f>I367+I368+I369+I370</f>
        <v>1709.46</v>
      </c>
      <c r="J366" s="148">
        <f t="shared" si="36"/>
        <v>22.257608387128695</v>
      </c>
      <c r="K366" s="148">
        <f t="shared" si="32"/>
        <v>78.057534246575344</v>
      </c>
    </row>
    <row r="367" spans="1:11" x14ac:dyDescent="0.25">
      <c r="A367" s="149"/>
      <c r="B367" s="149" t="s">
        <v>330</v>
      </c>
      <c r="C367" s="149" t="s">
        <v>331</v>
      </c>
      <c r="D367" s="150">
        <v>11001</v>
      </c>
      <c r="E367" s="151">
        <v>0</v>
      </c>
      <c r="F367" s="178">
        <v>630</v>
      </c>
      <c r="G367" s="155">
        <v>630</v>
      </c>
      <c r="H367" s="151">
        <f t="shared" si="37"/>
        <v>2.3400000000000318</v>
      </c>
      <c r="I367" s="151">
        <v>627.66</v>
      </c>
      <c r="J367" s="148" t="e">
        <f t="shared" si="36"/>
        <v>#DIV/0!</v>
      </c>
      <c r="K367" s="148">
        <f t="shared" si="32"/>
        <v>99.628571428571419</v>
      </c>
    </row>
    <row r="368" spans="1:11" x14ac:dyDescent="0.25">
      <c r="A368" s="149"/>
      <c r="B368" s="149" t="s">
        <v>330</v>
      </c>
      <c r="C368" s="149" t="s">
        <v>331</v>
      </c>
      <c r="D368" s="150">
        <v>32300</v>
      </c>
      <c r="E368" s="151">
        <v>6520.34</v>
      </c>
      <c r="F368" s="178">
        <v>400</v>
      </c>
      <c r="G368" s="155">
        <v>400</v>
      </c>
      <c r="H368" s="151">
        <f t="shared" si="37"/>
        <v>-681.8</v>
      </c>
      <c r="I368" s="151">
        <v>1081.8</v>
      </c>
      <c r="J368" s="148">
        <f t="shared" si="36"/>
        <v>16.591159356720659</v>
      </c>
      <c r="K368" s="148">
        <f t="shared" si="32"/>
        <v>270.45</v>
      </c>
    </row>
    <row r="369" spans="1:11" x14ac:dyDescent="0.25">
      <c r="A369" s="149"/>
      <c r="B369" s="149" t="s">
        <v>330</v>
      </c>
      <c r="C369" s="149" t="s">
        <v>331</v>
      </c>
      <c r="D369" s="150">
        <v>53082</v>
      </c>
      <c r="E369" s="151">
        <v>660</v>
      </c>
      <c r="F369" s="178">
        <v>660</v>
      </c>
      <c r="G369" s="155">
        <v>660</v>
      </c>
      <c r="H369" s="151">
        <f t="shared" si="37"/>
        <v>660</v>
      </c>
      <c r="I369" s="151">
        <v>0</v>
      </c>
      <c r="J369" s="148">
        <f t="shared" si="36"/>
        <v>0</v>
      </c>
      <c r="K369" s="148">
        <f t="shared" si="32"/>
        <v>0</v>
      </c>
    </row>
    <row r="370" spans="1:11" x14ac:dyDescent="0.25">
      <c r="A370" s="149"/>
      <c r="B370" s="149">
        <v>4241</v>
      </c>
      <c r="C370" s="149" t="s">
        <v>331</v>
      </c>
      <c r="D370" s="150">
        <v>62300</v>
      </c>
      <c r="E370" s="151">
        <v>500</v>
      </c>
      <c r="F370" s="178">
        <v>500</v>
      </c>
      <c r="G370" s="155">
        <v>500</v>
      </c>
      <c r="H370" s="151">
        <f t="shared" si="37"/>
        <v>500</v>
      </c>
      <c r="I370" s="151">
        <v>0</v>
      </c>
      <c r="J370" s="148">
        <f t="shared" si="36"/>
        <v>0</v>
      </c>
      <c r="K370" s="148">
        <f t="shared" si="32"/>
        <v>0</v>
      </c>
    </row>
    <row r="371" spans="1:11" ht="24.75" customHeight="1" x14ac:dyDescent="0.25">
      <c r="A371" s="139" t="s">
        <v>379</v>
      </c>
      <c r="B371" s="139" t="s">
        <v>205</v>
      </c>
      <c r="C371" s="139" t="s">
        <v>380</v>
      </c>
      <c r="D371" s="140"/>
      <c r="E371" s="142">
        <v>0</v>
      </c>
      <c r="F371" s="185">
        <v>0</v>
      </c>
      <c r="G371" s="194">
        <v>0</v>
      </c>
      <c r="H371" s="142">
        <f t="shared" si="37"/>
        <v>0</v>
      </c>
      <c r="I371" s="142">
        <v>0</v>
      </c>
      <c r="J371" s="143">
        <v>0</v>
      </c>
      <c r="K371" s="143">
        <v>0</v>
      </c>
    </row>
    <row r="372" spans="1:11" ht="25.5" x14ac:dyDescent="0.25">
      <c r="A372" s="144"/>
      <c r="B372" s="144">
        <v>4</v>
      </c>
      <c r="C372" s="144" t="s">
        <v>326</v>
      </c>
      <c r="D372" s="145"/>
      <c r="E372" s="147">
        <v>0</v>
      </c>
      <c r="F372" s="180">
        <v>0</v>
      </c>
      <c r="G372" s="165">
        <v>0</v>
      </c>
      <c r="H372" s="147">
        <f t="shared" si="37"/>
        <v>0</v>
      </c>
      <c r="I372" s="147">
        <v>0</v>
      </c>
      <c r="J372" s="148">
        <v>0</v>
      </c>
      <c r="K372" s="148">
        <v>0</v>
      </c>
    </row>
    <row r="373" spans="1:11" ht="38.25" x14ac:dyDescent="0.25">
      <c r="A373" s="144"/>
      <c r="B373" s="144">
        <v>42</v>
      </c>
      <c r="C373" s="144" t="s">
        <v>327</v>
      </c>
      <c r="D373" s="145"/>
      <c r="E373" s="147">
        <v>0</v>
      </c>
      <c r="F373" s="180">
        <v>0</v>
      </c>
      <c r="G373" s="165">
        <v>0</v>
      </c>
      <c r="H373" s="147">
        <f t="shared" si="37"/>
        <v>0</v>
      </c>
      <c r="I373" s="147">
        <v>0</v>
      </c>
      <c r="J373" s="148">
        <v>0</v>
      </c>
      <c r="K373" s="148">
        <v>0</v>
      </c>
    </row>
    <row r="374" spans="1:11" x14ac:dyDescent="0.25">
      <c r="A374" s="144"/>
      <c r="B374" s="144">
        <v>422</v>
      </c>
      <c r="C374" s="144" t="s">
        <v>373</v>
      </c>
      <c r="D374" s="145"/>
      <c r="E374" s="147">
        <v>0</v>
      </c>
      <c r="F374" s="180">
        <v>0</v>
      </c>
      <c r="G374" s="165">
        <v>0</v>
      </c>
      <c r="H374" s="147">
        <f t="shared" si="37"/>
        <v>0</v>
      </c>
      <c r="I374" s="147">
        <v>0</v>
      </c>
      <c r="J374" s="148">
        <v>0</v>
      </c>
      <c r="K374" s="148">
        <v>0</v>
      </c>
    </row>
    <row r="375" spans="1:11" ht="25.5" x14ac:dyDescent="0.25">
      <c r="A375" s="149"/>
      <c r="B375" s="149">
        <v>4227</v>
      </c>
      <c r="C375" s="149" t="s">
        <v>376</v>
      </c>
      <c r="D375" s="150">
        <v>52082</v>
      </c>
      <c r="E375" s="151">
        <v>0</v>
      </c>
      <c r="F375" s="157">
        <v>0</v>
      </c>
      <c r="G375" s="155">
        <v>0</v>
      </c>
      <c r="H375" s="151">
        <f t="shared" si="37"/>
        <v>0</v>
      </c>
      <c r="I375" s="151">
        <v>0</v>
      </c>
      <c r="J375" s="133">
        <v>0</v>
      </c>
      <c r="K375" s="133">
        <v>0</v>
      </c>
    </row>
    <row r="376" spans="1:11" x14ac:dyDescent="0.25">
      <c r="A376" s="135">
        <v>9212</v>
      </c>
      <c r="B376" s="135" t="s">
        <v>202</v>
      </c>
      <c r="C376" s="135" t="s">
        <v>381</v>
      </c>
      <c r="D376" s="124"/>
      <c r="E376" s="137">
        <f>E377</f>
        <v>83210.489999999991</v>
      </c>
      <c r="F376" s="184">
        <f>SUM(F377)</f>
        <v>0</v>
      </c>
      <c r="G376" s="184">
        <f>SUM(G377)</f>
        <v>0</v>
      </c>
      <c r="H376" s="137">
        <f t="shared" si="37"/>
        <v>0</v>
      </c>
      <c r="I376" s="137">
        <v>0</v>
      </c>
      <c r="J376" s="138">
        <f t="shared" si="36"/>
        <v>0</v>
      </c>
      <c r="K376" s="138">
        <v>0</v>
      </c>
    </row>
    <row r="377" spans="1:11" x14ac:dyDescent="0.25">
      <c r="A377" s="139" t="s">
        <v>382</v>
      </c>
      <c r="B377" s="139" t="s">
        <v>205</v>
      </c>
      <c r="C377" s="139" t="s">
        <v>383</v>
      </c>
      <c r="D377" s="140"/>
      <c r="E377" s="142">
        <f>E378</f>
        <v>83210.489999999991</v>
      </c>
      <c r="F377" s="183">
        <f t="shared" ref="F377:G377" si="38">F378</f>
        <v>0</v>
      </c>
      <c r="G377" s="183">
        <f t="shared" si="38"/>
        <v>0</v>
      </c>
      <c r="H377" s="142">
        <f t="shared" si="37"/>
        <v>0</v>
      </c>
      <c r="I377" s="142">
        <v>0</v>
      </c>
      <c r="J377" s="143">
        <f t="shared" si="36"/>
        <v>0</v>
      </c>
      <c r="K377" s="143">
        <v>0</v>
      </c>
    </row>
    <row r="378" spans="1:11" x14ac:dyDescent="0.25">
      <c r="A378" s="144"/>
      <c r="B378" s="144">
        <v>3</v>
      </c>
      <c r="C378" s="144" t="s">
        <v>207</v>
      </c>
      <c r="D378" s="145"/>
      <c r="E378" s="147">
        <f>E379+E389</f>
        <v>83210.489999999991</v>
      </c>
      <c r="F378" s="147">
        <f>F379+F389</f>
        <v>0</v>
      </c>
      <c r="G378" s="147">
        <f>G379+G389</f>
        <v>0</v>
      </c>
      <c r="H378" s="147">
        <f t="shared" si="37"/>
        <v>0</v>
      </c>
      <c r="I378" s="147">
        <v>0</v>
      </c>
      <c r="J378" s="148">
        <v>0</v>
      </c>
      <c r="K378" s="148">
        <v>0</v>
      </c>
    </row>
    <row r="379" spans="1:11" x14ac:dyDescent="0.25">
      <c r="A379" s="144"/>
      <c r="B379" s="144">
        <v>31</v>
      </c>
      <c r="C379" s="144" t="s">
        <v>262</v>
      </c>
      <c r="D379" s="145"/>
      <c r="E379" s="147">
        <f>E380+E383+E386</f>
        <v>80140.59</v>
      </c>
      <c r="F379" s="182">
        <f>F380+F383+F386</f>
        <v>0</v>
      </c>
      <c r="G379" s="182">
        <f>G380+G383+G386</f>
        <v>0</v>
      </c>
      <c r="H379" s="147">
        <f t="shared" si="37"/>
        <v>0</v>
      </c>
      <c r="I379" s="147">
        <v>0</v>
      </c>
      <c r="J379" s="148">
        <v>0</v>
      </c>
      <c r="K379" s="148">
        <v>0</v>
      </c>
    </row>
    <row r="380" spans="1:11" x14ac:dyDescent="0.25">
      <c r="A380" s="144"/>
      <c r="B380" s="144">
        <v>311</v>
      </c>
      <c r="C380" s="144" t="s">
        <v>263</v>
      </c>
      <c r="D380" s="145"/>
      <c r="E380" s="147">
        <f>E381+E382</f>
        <v>64048.45</v>
      </c>
      <c r="F380" s="182">
        <f>SUM(F381:F382)</f>
        <v>0</v>
      </c>
      <c r="G380" s="182">
        <f>SUM(G381:G382)</f>
        <v>0</v>
      </c>
      <c r="H380" s="147">
        <f t="shared" si="37"/>
        <v>0</v>
      </c>
      <c r="I380" s="147">
        <v>0</v>
      </c>
      <c r="J380" s="148">
        <v>0</v>
      </c>
      <c r="K380" s="148">
        <v>0</v>
      </c>
    </row>
    <row r="381" spans="1:11" x14ac:dyDescent="0.25">
      <c r="A381" s="149"/>
      <c r="B381" s="149">
        <v>3111</v>
      </c>
      <c r="C381" s="149" t="s">
        <v>286</v>
      </c>
      <c r="D381" s="150">
        <v>11001</v>
      </c>
      <c r="E381" s="151">
        <v>38448.449999999997</v>
      </c>
      <c r="F381" s="178">
        <v>0</v>
      </c>
      <c r="G381" s="178">
        <v>0</v>
      </c>
      <c r="H381" s="151">
        <f t="shared" si="37"/>
        <v>0</v>
      </c>
      <c r="I381" s="151">
        <v>0</v>
      </c>
      <c r="J381" s="133">
        <v>0</v>
      </c>
      <c r="K381" s="133">
        <v>0</v>
      </c>
    </row>
    <row r="382" spans="1:11" x14ac:dyDescent="0.25">
      <c r="A382" s="149"/>
      <c r="B382" s="149">
        <v>3111</v>
      </c>
      <c r="C382" s="149" t="s">
        <v>286</v>
      </c>
      <c r="D382" s="150">
        <v>51100</v>
      </c>
      <c r="E382" s="151">
        <v>25600</v>
      </c>
      <c r="F382" s="178">
        <v>0</v>
      </c>
      <c r="G382" s="178">
        <v>0</v>
      </c>
      <c r="H382" s="151">
        <f t="shared" si="37"/>
        <v>0</v>
      </c>
      <c r="I382" s="151">
        <v>0</v>
      </c>
      <c r="J382" s="133">
        <v>0</v>
      </c>
      <c r="K382" s="133">
        <v>0</v>
      </c>
    </row>
    <row r="383" spans="1:11" ht="25.5" x14ac:dyDescent="0.25">
      <c r="A383" s="144"/>
      <c r="B383" s="144">
        <v>312</v>
      </c>
      <c r="C383" s="144" t="s">
        <v>265</v>
      </c>
      <c r="D383" s="145"/>
      <c r="E383" s="147">
        <f>E384+E385</f>
        <v>5641.4400000000005</v>
      </c>
      <c r="F383" s="182">
        <v>0</v>
      </c>
      <c r="G383" s="182">
        <v>0</v>
      </c>
      <c r="H383" s="147">
        <f t="shared" si="37"/>
        <v>0</v>
      </c>
      <c r="I383" s="147">
        <v>0</v>
      </c>
      <c r="J383" s="148">
        <v>0</v>
      </c>
      <c r="K383" s="148">
        <v>0</v>
      </c>
    </row>
    <row r="384" spans="1:11" x14ac:dyDescent="0.25">
      <c r="A384" s="149"/>
      <c r="B384" s="149">
        <v>3121</v>
      </c>
      <c r="C384" s="149" t="s">
        <v>384</v>
      </c>
      <c r="D384" s="150">
        <v>11001</v>
      </c>
      <c r="E384" s="151">
        <v>4071.44</v>
      </c>
      <c r="F384" s="178">
        <v>0</v>
      </c>
      <c r="G384" s="178">
        <v>0</v>
      </c>
      <c r="H384" s="151">
        <f t="shared" si="37"/>
        <v>0</v>
      </c>
      <c r="I384" s="151">
        <v>0</v>
      </c>
      <c r="J384" s="133">
        <v>0</v>
      </c>
      <c r="K384" s="133">
        <v>0</v>
      </c>
    </row>
    <row r="385" spans="1:14" x14ac:dyDescent="0.25">
      <c r="A385" s="149"/>
      <c r="B385" s="149">
        <v>3121</v>
      </c>
      <c r="C385" s="149" t="s">
        <v>384</v>
      </c>
      <c r="D385" s="150">
        <v>51100</v>
      </c>
      <c r="E385" s="151">
        <v>1570</v>
      </c>
      <c r="F385" s="178">
        <v>0</v>
      </c>
      <c r="G385" s="178">
        <v>0</v>
      </c>
      <c r="H385" s="151">
        <f t="shared" si="37"/>
        <v>0</v>
      </c>
      <c r="I385" s="151">
        <v>0</v>
      </c>
      <c r="J385" s="133">
        <v>0</v>
      </c>
      <c r="K385" s="133">
        <v>0</v>
      </c>
    </row>
    <row r="386" spans="1:14" x14ac:dyDescent="0.25">
      <c r="A386" s="144"/>
      <c r="B386" s="144">
        <v>313</v>
      </c>
      <c r="C386" s="144" t="s">
        <v>267</v>
      </c>
      <c r="D386" s="145"/>
      <c r="E386" s="147">
        <f>E387+E388</f>
        <v>10450.700000000001</v>
      </c>
      <c r="F386" s="182">
        <v>0</v>
      </c>
      <c r="G386" s="182">
        <v>0</v>
      </c>
      <c r="H386" s="147">
        <f t="shared" si="37"/>
        <v>0</v>
      </c>
      <c r="I386" s="147">
        <f>I387+I388</f>
        <v>0</v>
      </c>
      <c r="J386" s="148">
        <v>0</v>
      </c>
      <c r="K386" s="148">
        <v>0</v>
      </c>
    </row>
    <row r="387" spans="1:14" ht="25.5" x14ac:dyDescent="0.25">
      <c r="A387" s="149"/>
      <c r="B387" s="149">
        <v>3132</v>
      </c>
      <c r="C387" s="149" t="s">
        <v>268</v>
      </c>
      <c r="D387" s="150">
        <v>11001</v>
      </c>
      <c r="E387" s="151">
        <v>6226.7</v>
      </c>
      <c r="F387" s="178">
        <v>0</v>
      </c>
      <c r="G387" s="178">
        <v>0</v>
      </c>
      <c r="H387" s="151">
        <f t="shared" si="37"/>
        <v>0</v>
      </c>
      <c r="I387" s="151">
        <v>0</v>
      </c>
      <c r="J387" s="133">
        <v>0</v>
      </c>
      <c r="K387" s="133">
        <v>0</v>
      </c>
    </row>
    <row r="388" spans="1:14" ht="25.5" x14ac:dyDescent="0.25">
      <c r="A388" s="149"/>
      <c r="B388" s="149">
        <v>3132</v>
      </c>
      <c r="C388" s="149" t="s">
        <v>268</v>
      </c>
      <c r="D388" s="150">
        <v>51100</v>
      </c>
      <c r="E388" s="151">
        <v>4224</v>
      </c>
      <c r="F388" s="178">
        <v>0</v>
      </c>
      <c r="G388" s="178">
        <v>0</v>
      </c>
      <c r="H388" s="151">
        <f t="shared" si="37"/>
        <v>0</v>
      </c>
      <c r="I388" s="151">
        <v>0</v>
      </c>
      <c r="J388" s="133">
        <v>0</v>
      </c>
      <c r="K388" s="133">
        <v>0</v>
      </c>
    </row>
    <row r="389" spans="1:14" x14ac:dyDescent="0.25">
      <c r="A389" s="144"/>
      <c r="B389" s="144">
        <v>32</v>
      </c>
      <c r="C389" s="144" t="s">
        <v>208</v>
      </c>
      <c r="D389" s="145"/>
      <c r="E389" s="147">
        <f>E390+E394</f>
        <v>3069.9</v>
      </c>
      <c r="F389" s="182">
        <v>0</v>
      </c>
      <c r="G389" s="182">
        <v>0</v>
      </c>
      <c r="H389" s="147">
        <f t="shared" si="37"/>
        <v>0</v>
      </c>
      <c r="I389" s="147">
        <f>I390+I394</f>
        <v>0</v>
      </c>
      <c r="J389" s="148">
        <v>0</v>
      </c>
      <c r="K389" s="148">
        <v>0</v>
      </c>
    </row>
    <row r="390" spans="1:14" ht="25.5" x14ac:dyDescent="0.25">
      <c r="A390" s="144"/>
      <c r="B390" s="144">
        <v>321</v>
      </c>
      <c r="C390" s="144" t="s">
        <v>210</v>
      </c>
      <c r="D390" s="145"/>
      <c r="E390" s="147">
        <f>E391+E392+E393</f>
        <v>3069.9</v>
      </c>
      <c r="F390" s="182">
        <v>0</v>
      </c>
      <c r="G390" s="182">
        <v>0</v>
      </c>
      <c r="H390" s="147">
        <f t="shared" si="37"/>
        <v>0</v>
      </c>
      <c r="I390" s="147">
        <f>I391+I392+I393</f>
        <v>0</v>
      </c>
      <c r="J390" s="148">
        <v>0</v>
      </c>
      <c r="K390" s="148">
        <v>0</v>
      </c>
    </row>
    <row r="391" spans="1:14" x14ac:dyDescent="0.25">
      <c r="A391" s="149"/>
      <c r="B391" s="149" t="s">
        <v>112</v>
      </c>
      <c r="C391" s="149" t="s">
        <v>211</v>
      </c>
      <c r="D391" s="150">
        <v>11001</v>
      </c>
      <c r="E391" s="151">
        <v>0</v>
      </c>
      <c r="F391" s="178">
        <v>0</v>
      </c>
      <c r="G391" s="178">
        <v>0</v>
      </c>
      <c r="H391" s="151">
        <f t="shared" si="37"/>
        <v>0</v>
      </c>
      <c r="I391" s="151">
        <v>0</v>
      </c>
      <c r="J391" s="133">
        <v>0</v>
      </c>
      <c r="K391" s="133">
        <v>0</v>
      </c>
    </row>
    <row r="392" spans="1:14" ht="25.5" x14ac:dyDescent="0.25">
      <c r="A392" s="149"/>
      <c r="B392" s="149">
        <v>3212</v>
      </c>
      <c r="C392" s="149" t="s">
        <v>270</v>
      </c>
      <c r="D392" s="150">
        <v>11001</v>
      </c>
      <c r="E392" s="151">
        <v>2133.9</v>
      </c>
      <c r="F392" s="178">
        <v>0</v>
      </c>
      <c r="G392" s="178">
        <v>0</v>
      </c>
      <c r="H392" s="151">
        <f t="shared" si="37"/>
        <v>0</v>
      </c>
      <c r="I392" s="151">
        <v>0</v>
      </c>
      <c r="J392" s="133">
        <v>0</v>
      </c>
      <c r="K392" s="133">
        <v>0</v>
      </c>
    </row>
    <row r="393" spans="1:14" ht="25.5" x14ac:dyDescent="0.25">
      <c r="A393" s="149"/>
      <c r="B393" s="149">
        <v>3212</v>
      </c>
      <c r="C393" s="149" t="s">
        <v>270</v>
      </c>
      <c r="D393" s="175">
        <v>51100</v>
      </c>
      <c r="E393" s="151">
        <v>936</v>
      </c>
      <c r="F393" s="178">
        <v>0</v>
      </c>
      <c r="G393" s="178">
        <v>0</v>
      </c>
      <c r="H393" s="151">
        <f t="shared" si="37"/>
        <v>0</v>
      </c>
      <c r="I393" s="151">
        <v>0</v>
      </c>
      <c r="J393" s="133">
        <v>0</v>
      </c>
      <c r="K393" s="133">
        <v>0</v>
      </c>
    </row>
    <row r="394" spans="1:14" x14ac:dyDescent="0.25">
      <c r="A394" s="144"/>
      <c r="B394" s="144" t="s">
        <v>223</v>
      </c>
      <c r="C394" s="144" t="s">
        <v>224</v>
      </c>
      <c r="D394" s="145"/>
      <c r="E394" s="147">
        <v>0</v>
      </c>
      <c r="F394" s="182">
        <f>SUM(F395)</f>
        <v>0</v>
      </c>
      <c r="G394" s="182">
        <f>SUM(G395)</f>
        <v>0</v>
      </c>
      <c r="H394" s="147">
        <f t="shared" si="37"/>
        <v>0</v>
      </c>
      <c r="I394" s="147">
        <v>0</v>
      </c>
      <c r="J394" s="148">
        <v>0</v>
      </c>
      <c r="K394" s="148">
        <v>0</v>
      </c>
    </row>
    <row r="395" spans="1:14" ht="25.5" x14ac:dyDescent="0.25">
      <c r="A395" s="149"/>
      <c r="B395" s="149" t="s">
        <v>231</v>
      </c>
      <c r="C395" s="149" t="s">
        <v>232</v>
      </c>
      <c r="D395" s="150">
        <v>11001</v>
      </c>
      <c r="E395" s="151">
        <v>0</v>
      </c>
      <c r="F395" s="178">
        <v>0</v>
      </c>
      <c r="G395" s="178">
        <v>0</v>
      </c>
      <c r="H395" s="151">
        <f t="shared" si="37"/>
        <v>0</v>
      </c>
      <c r="I395" s="151">
        <v>0</v>
      </c>
      <c r="J395" s="133">
        <v>0</v>
      </c>
      <c r="K395" s="133">
        <v>0</v>
      </c>
    </row>
    <row r="396" spans="1:14" ht="25.5" x14ac:dyDescent="0.25">
      <c r="A396" s="144"/>
      <c r="B396" s="144" t="s">
        <v>238</v>
      </c>
      <c r="C396" s="144" t="s">
        <v>239</v>
      </c>
      <c r="D396" s="145"/>
      <c r="E396" s="151">
        <v>0</v>
      </c>
      <c r="F396" s="178">
        <v>0</v>
      </c>
      <c r="G396" s="178">
        <v>0</v>
      </c>
      <c r="H396" s="151">
        <f t="shared" si="37"/>
        <v>0</v>
      </c>
      <c r="I396" s="151">
        <v>0</v>
      </c>
      <c r="J396" s="133">
        <v>0</v>
      </c>
      <c r="K396" s="133">
        <v>0</v>
      </c>
    </row>
    <row r="397" spans="1:14" ht="25.5" x14ac:dyDescent="0.25">
      <c r="A397" s="149"/>
      <c r="B397" s="149" t="s">
        <v>151</v>
      </c>
      <c r="C397" s="149" t="s">
        <v>242</v>
      </c>
      <c r="D397" s="150">
        <v>11001</v>
      </c>
      <c r="E397" s="151">
        <v>0</v>
      </c>
      <c r="F397" s="178">
        <v>0</v>
      </c>
      <c r="G397" s="178">
        <v>0</v>
      </c>
      <c r="H397" s="151">
        <f t="shared" si="37"/>
        <v>0</v>
      </c>
      <c r="I397" s="151">
        <v>0</v>
      </c>
      <c r="J397" s="133">
        <v>0</v>
      </c>
      <c r="K397" s="133">
        <v>0</v>
      </c>
    </row>
    <row r="398" spans="1:14" x14ac:dyDescent="0.25">
      <c r="A398" s="135">
        <v>9220</v>
      </c>
      <c r="B398" s="135" t="s">
        <v>202</v>
      </c>
      <c r="C398" s="135" t="s">
        <v>385</v>
      </c>
      <c r="D398" s="174"/>
      <c r="E398" s="136">
        <f t="shared" ref="E398:G399" si="39">E399</f>
        <v>33206.78</v>
      </c>
      <c r="F398" s="191">
        <f t="shared" si="39"/>
        <v>156000</v>
      </c>
      <c r="G398" s="191">
        <f t="shared" si="39"/>
        <v>156000</v>
      </c>
      <c r="H398" s="137">
        <f t="shared" si="37"/>
        <v>77880.17</v>
      </c>
      <c r="I398" s="136">
        <f>I399</f>
        <v>78119.83</v>
      </c>
      <c r="J398" s="138">
        <f>E398/I398*100</f>
        <v>42.507491375749282</v>
      </c>
      <c r="K398" s="138">
        <f>I398/G398*100</f>
        <v>50.076814102564107</v>
      </c>
    </row>
    <row r="399" spans="1:14" x14ac:dyDescent="0.25">
      <c r="A399" s="139" t="s">
        <v>386</v>
      </c>
      <c r="B399" s="139" t="s">
        <v>205</v>
      </c>
      <c r="C399" s="139" t="s">
        <v>387</v>
      </c>
      <c r="D399" s="140"/>
      <c r="E399" s="141">
        <f t="shared" si="39"/>
        <v>33206.78</v>
      </c>
      <c r="F399" s="186">
        <f t="shared" si="39"/>
        <v>156000</v>
      </c>
      <c r="G399" s="186">
        <f t="shared" si="39"/>
        <v>156000</v>
      </c>
      <c r="H399" s="142">
        <f t="shared" si="37"/>
        <v>77880.17</v>
      </c>
      <c r="I399" s="141">
        <f>I400</f>
        <v>78119.83</v>
      </c>
      <c r="J399" s="143">
        <f t="shared" ref="J399:J415" si="40">E399/I399*100</f>
        <v>42.507491375749282</v>
      </c>
      <c r="K399" s="143">
        <f t="shared" si="32"/>
        <v>50.076814102564107</v>
      </c>
      <c r="N399" s="176"/>
    </row>
    <row r="400" spans="1:14" x14ac:dyDescent="0.25">
      <c r="A400" s="144"/>
      <c r="B400" s="144">
        <v>3</v>
      </c>
      <c r="C400" s="144" t="s">
        <v>207</v>
      </c>
      <c r="D400" s="145"/>
      <c r="E400" s="146">
        <f>E401+E411</f>
        <v>33206.78</v>
      </c>
      <c r="F400" s="164">
        <f>F401+F411</f>
        <v>156000</v>
      </c>
      <c r="G400" s="164">
        <f>G401+G411</f>
        <v>156000</v>
      </c>
      <c r="H400" s="147">
        <f t="shared" si="37"/>
        <v>77880.17</v>
      </c>
      <c r="I400" s="146">
        <f>I401+I411</f>
        <v>78119.83</v>
      </c>
      <c r="J400" s="148">
        <f t="shared" si="40"/>
        <v>42.507491375749282</v>
      </c>
      <c r="K400" s="148">
        <f t="shared" si="32"/>
        <v>50.076814102564107</v>
      </c>
    </row>
    <row r="401" spans="1:11" x14ac:dyDescent="0.25">
      <c r="A401" s="144"/>
      <c r="B401" s="144">
        <v>31</v>
      </c>
      <c r="C401" s="144" t="s">
        <v>262</v>
      </c>
      <c r="D401" s="145"/>
      <c r="E401" s="146">
        <f>E402+E405+E408</f>
        <v>31847.440000000002</v>
      </c>
      <c r="F401" s="164">
        <f>F402+F405+F408</f>
        <v>150627</v>
      </c>
      <c r="G401" s="164">
        <f>G402+G405+G408</f>
        <v>150627</v>
      </c>
      <c r="H401" s="147">
        <f t="shared" si="37"/>
        <v>75195.14</v>
      </c>
      <c r="I401" s="146">
        <f>I402+I405+I408</f>
        <v>75431.86</v>
      </c>
      <c r="J401" s="148">
        <f t="shared" si="40"/>
        <v>42.22014411417139</v>
      </c>
      <c r="K401" s="148">
        <f t="shared" si="32"/>
        <v>50.078578209749914</v>
      </c>
    </row>
    <row r="402" spans="1:11" x14ac:dyDescent="0.25">
      <c r="A402" s="144"/>
      <c r="B402" s="144">
        <v>311</v>
      </c>
      <c r="C402" s="144" t="s">
        <v>263</v>
      </c>
      <c r="D402" s="145"/>
      <c r="E402" s="146">
        <f>E403+E404</f>
        <v>23730.58</v>
      </c>
      <c r="F402" s="164">
        <f>F403+F404</f>
        <v>113537</v>
      </c>
      <c r="G402" s="164">
        <f>G403+G404</f>
        <v>113537</v>
      </c>
      <c r="H402" s="147">
        <f t="shared" si="37"/>
        <v>52208.520000000004</v>
      </c>
      <c r="I402" s="146">
        <f>I403+I404</f>
        <v>61328.479999999996</v>
      </c>
      <c r="J402" s="148">
        <f t="shared" si="40"/>
        <v>38.6942249343209</v>
      </c>
      <c r="K402" s="148">
        <f t="shared" ref="K402:K415" si="41">I402/G402*100</f>
        <v>54.016294247690176</v>
      </c>
    </row>
    <row r="403" spans="1:11" x14ac:dyDescent="0.25">
      <c r="A403" s="149"/>
      <c r="B403" s="149">
        <v>3111</v>
      </c>
      <c r="C403" s="149" t="s">
        <v>286</v>
      </c>
      <c r="D403" s="150">
        <v>11001</v>
      </c>
      <c r="E403" s="131">
        <v>15111.03</v>
      </c>
      <c r="F403" s="178">
        <v>45415</v>
      </c>
      <c r="G403" s="178">
        <v>45415</v>
      </c>
      <c r="H403" s="151">
        <f t="shared" si="37"/>
        <v>5382.8000000000029</v>
      </c>
      <c r="I403" s="131">
        <v>40032.199999999997</v>
      </c>
      <c r="J403" s="133">
        <f t="shared" si="40"/>
        <v>37.74718851324684</v>
      </c>
      <c r="K403" s="148">
        <f t="shared" si="41"/>
        <v>88.147528349664199</v>
      </c>
    </row>
    <row r="404" spans="1:11" x14ac:dyDescent="0.25">
      <c r="A404" s="149"/>
      <c r="B404" s="149">
        <v>3111</v>
      </c>
      <c r="C404" s="149" t="s">
        <v>286</v>
      </c>
      <c r="D404" s="150">
        <v>51100</v>
      </c>
      <c r="E404" s="131">
        <v>8619.5499999999993</v>
      </c>
      <c r="F404" s="178">
        <v>68122</v>
      </c>
      <c r="G404" s="178">
        <v>68122</v>
      </c>
      <c r="H404" s="151">
        <f t="shared" si="37"/>
        <v>46825.72</v>
      </c>
      <c r="I404" s="131">
        <v>21296.28</v>
      </c>
      <c r="J404" s="133">
        <f t="shared" si="40"/>
        <v>40.474439667397313</v>
      </c>
      <c r="K404" s="148">
        <f t="shared" si="41"/>
        <v>31.261971169372593</v>
      </c>
    </row>
    <row r="405" spans="1:11" ht="25.5" x14ac:dyDescent="0.25">
      <c r="A405" s="144"/>
      <c r="B405" s="144">
        <v>312</v>
      </c>
      <c r="C405" s="144" t="s">
        <v>265</v>
      </c>
      <c r="D405" s="145"/>
      <c r="E405" s="146">
        <f>E406+E407</f>
        <v>1570</v>
      </c>
      <c r="F405" s="164">
        <f>F406+F407</f>
        <v>18361</v>
      </c>
      <c r="G405" s="164">
        <f>G406+G407</f>
        <v>18361</v>
      </c>
      <c r="H405" s="147">
        <f t="shared" si="37"/>
        <v>14361</v>
      </c>
      <c r="I405" s="146">
        <f>I406+I407</f>
        <v>4000</v>
      </c>
      <c r="J405" s="148">
        <f t="shared" si="40"/>
        <v>39.25</v>
      </c>
      <c r="K405" s="148">
        <f t="shared" si="41"/>
        <v>21.785305811230323</v>
      </c>
    </row>
    <row r="406" spans="1:11" x14ac:dyDescent="0.25">
      <c r="A406" s="149"/>
      <c r="B406" s="149">
        <v>3121</v>
      </c>
      <c r="C406" s="149" t="s">
        <v>384</v>
      </c>
      <c r="D406" s="150">
        <v>11001</v>
      </c>
      <c r="E406" s="131">
        <v>1570</v>
      </c>
      <c r="F406" s="178">
        <v>7363</v>
      </c>
      <c r="G406" s="178">
        <v>7363</v>
      </c>
      <c r="H406" s="151">
        <f t="shared" si="37"/>
        <v>3363</v>
      </c>
      <c r="I406" s="131">
        <v>4000</v>
      </c>
      <c r="J406" s="133">
        <f t="shared" si="40"/>
        <v>39.25</v>
      </c>
      <c r="K406" s="148">
        <f t="shared" si="41"/>
        <v>54.325682466385985</v>
      </c>
    </row>
    <row r="407" spans="1:11" x14ac:dyDescent="0.25">
      <c r="A407" s="149"/>
      <c r="B407" s="149">
        <v>3121</v>
      </c>
      <c r="C407" s="149" t="s">
        <v>384</v>
      </c>
      <c r="D407" s="150">
        <v>51100</v>
      </c>
      <c r="E407" s="131">
        <v>0</v>
      </c>
      <c r="F407" s="178">
        <v>10998</v>
      </c>
      <c r="G407" s="178">
        <v>10998</v>
      </c>
      <c r="H407" s="151">
        <f t="shared" si="37"/>
        <v>10998</v>
      </c>
      <c r="I407" s="131">
        <v>0</v>
      </c>
      <c r="J407" s="133" t="e">
        <f t="shared" si="40"/>
        <v>#DIV/0!</v>
      </c>
      <c r="K407" s="148">
        <f t="shared" si="41"/>
        <v>0</v>
      </c>
    </row>
    <row r="408" spans="1:11" x14ac:dyDescent="0.25">
      <c r="A408" s="144"/>
      <c r="B408" s="144">
        <v>313</v>
      </c>
      <c r="C408" s="144" t="s">
        <v>267</v>
      </c>
      <c r="D408" s="145"/>
      <c r="E408" s="146">
        <f>E409+E410</f>
        <v>6546.8600000000006</v>
      </c>
      <c r="F408" s="164">
        <f>F409+F410</f>
        <v>18729</v>
      </c>
      <c r="G408" s="164">
        <f>G409+G410</f>
        <v>18729</v>
      </c>
      <c r="H408" s="147">
        <f t="shared" si="37"/>
        <v>8625.619999999999</v>
      </c>
      <c r="I408" s="146">
        <f>I409+I410</f>
        <v>10103.380000000001</v>
      </c>
      <c r="J408" s="148">
        <f t="shared" si="40"/>
        <v>64.798710926442439</v>
      </c>
      <c r="K408" s="148">
        <f t="shared" si="41"/>
        <v>53.945111858614993</v>
      </c>
    </row>
    <row r="409" spans="1:11" ht="25.5" x14ac:dyDescent="0.25">
      <c r="A409" s="149"/>
      <c r="B409" s="149">
        <v>3132</v>
      </c>
      <c r="C409" s="149" t="s">
        <v>268</v>
      </c>
      <c r="D409" s="150">
        <v>11001</v>
      </c>
      <c r="E409" s="131">
        <v>4224</v>
      </c>
      <c r="F409" s="178">
        <v>7488</v>
      </c>
      <c r="G409" s="178">
        <v>7488</v>
      </c>
      <c r="H409" s="151">
        <f t="shared" si="37"/>
        <v>898.5</v>
      </c>
      <c r="I409" s="131">
        <v>6589.5</v>
      </c>
      <c r="J409" s="133">
        <f t="shared" si="40"/>
        <v>64.10198042340086</v>
      </c>
      <c r="K409" s="148">
        <f t="shared" si="41"/>
        <v>88.00080128205127</v>
      </c>
    </row>
    <row r="410" spans="1:11" ht="25.5" x14ac:dyDescent="0.25">
      <c r="A410" s="149"/>
      <c r="B410" s="149">
        <v>3132</v>
      </c>
      <c r="C410" s="149" t="s">
        <v>268</v>
      </c>
      <c r="D410" s="150">
        <v>51100</v>
      </c>
      <c r="E410" s="131">
        <v>2322.86</v>
      </c>
      <c r="F410" s="178">
        <v>11241</v>
      </c>
      <c r="G410" s="178">
        <v>11241</v>
      </c>
      <c r="H410" s="151">
        <f t="shared" si="37"/>
        <v>7727.12</v>
      </c>
      <c r="I410" s="131">
        <v>3513.88</v>
      </c>
      <c r="J410" s="133">
        <f t="shared" si="40"/>
        <v>66.105273942194955</v>
      </c>
      <c r="K410" s="148">
        <f t="shared" si="41"/>
        <v>31.259496486077754</v>
      </c>
    </row>
    <row r="411" spans="1:11" x14ac:dyDescent="0.25">
      <c r="A411" s="144"/>
      <c r="B411" s="144">
        <v>32</v>
      </c>
      <c r="C411" s="144" t="s">
        <v>208</v>
      </c>
      <c r="D411" s="145"/>
      <c r="E411" s="146">
        <f>E412+E416</f>
        <v>1359.34</v>
      </c>
      <c r="F411" s="164">
        <f>F412+F416</f>
        <v>5373</v>
      </c>
      <c r="G411" s="164">
        <f>G412+G416</f>
        <v>5373</v>
      </c>
      <c r="H411" s="147">
        <f t="shared" si="37"/>
        <v>2685.0299999999997</v>
      </c>
      <c r="I411" s="146">
        <f>I412+I416</f>
        <v>2687.9700000000003</v>
      </c>
      <c r="J411" s="148">
        <f t="shared" si="40"/>
        <v>50.57124893506996</v>
      </c>
      <c r="K411" s="148">
        <f t="shared" si="41"/>
        <v>50.027359017308768</v>
      </c>
    </row>
    <row r="412" spans="1:11" ht="25.5" x14ac:dyDescent="0.25">
      <c r="A412" s="144"/>
      <c r="B412" s="144">
        <v>321</v>
      </c>
      <c r="C412" s="144" t="s">
        <v>210</v>
      </c>
      <c r="D412" s="145"/>
      <c r="E412" s="146">
        <f>E413+E414+E415</f>
        <v>1359.34</v>
      </c>
      <c r="F412" s="164">
        <f>F413+F414+F415</f>
        <v>5373</v>
      </c>
      <c r="G412" s="164">
        <f>G413+G414+G415</f>
        <v>5373</v>
      </c>
      <c r="H412" s="147">
        <f t="shared" si="37"/>
        <v>2685.0299999999997</v>
      </c>
      <c r="I412" s="146">
        <f>I413+I414+I415</f>
        <v>2687.9700000000003</v>
      </c>
      <c r="J412" s="148">
        <f t="shared" si="40"/>
        <v>50.57124893506996</v>
      </c>
      <c r="K412" s="148">
        <f t="shared" si="41"/>
        <v>50.027359017308768</v>
      </c>
    </row>
    <row r="413" spans="1:11" x14ac:dyDescent="0.25">
      <c r="A413" s="149"/>
      <c r="B413" s="149" t="s">
        <v>112</v>
      </c>
      <c r="C413" s="149" t="s">
        <v>211</v>
      </c>
      <c r="D413" s="150">
        <v>11001</v>
      </c>
      <c r="E413" s="131">
        <v>35.479999999999997</v>
      </c>
      <c r="F413" s="178">
        <v>0</v>
      </c>
      <c r="G413" s="178">
        <v>0</v>
      </c>
      <c r="H413" s="151">
        <f t="shared" si="37"/>
        <v>0</v>
      </c>
      <c r="I413" s="131">
        <v>0</v>
      </c>
      <c r="J413" s="133">
        <v>0</v>
      </c>
      <c r="K413" s="148">
        <v>0</v>
      </c>
    </row>
    <row r="414" spans="1:11" ht="25.5" x14ac:dyDescent="0.25">
      <c r="A414" s="149"/>
      <c r="B414" s="149">
        <v>3212</v>
      </c>
      <c r="C414" s="149" t="s">
        <v>270</v>
      </c>
      <c r="D414" s="150">
        <v>11001</v>
      </c>
      <c r="E414" s="131">
        <v>913.78</v>
      </c>
      <c r="F414" s="178">
        <v>2134</v>
      </c>
      <c r="G414" s="178">
        <v>2134</v>
      </c>
      <c r="H414" s="151">
        <f t="shared" si="37"/>
        <v>348.51</v>
      </c>
      <c r="I414" s="131">
        <v>1785.49</v>
      </c>
      <c r="J414" s="133">
        <f t="shared" si="40"/>
        <v>51.178107970361076</v>
      </c>
      <c r="K414" s="148">
        <f t="shared" si="41"/>
        <v>83.668697282099345</v>
      </c>
    </row>
    <row r="415" spans="1:11" ht="25.5" x14ac:dyDescent="0.25">
      <c r="A415" s="149"/>
      <c r="B415" s="149">
        <v>3212</v>
      </c>
      <c r="C415" s="149" t="s">
        <v>270</v>
      </c>
      <c r="D415" s="175">
        <v>51100</v>
      </c>
      <c r="E415" s="131">
        <v>410.08</v>
      </c>
      <c r="F415" s="178">
        <v>3239</v>
      </c>
      <c r="G415" s="178">
        <v>3239</v>
      </c>
      <c r="H415" s="151">
        <f t="shared" si="37"/>
        <v>2336.52</v>
      </c>
      <c r="I415" s="131">
        <v>902.48</v>
      </c>
      <c r="J415" s="133">
        <f t="shared" si="40"/>
        <v>45.439234110451196</v>
      </c>
      <c r="K415" s="148">
        <f t="shared" si="41"/>
        <v>27.862920654522998</v>
      </c>
    </row>
    <row r="416" spans="1:11" ht="25.5" x14ac:dyDescent="0.25">
      <c r="A416" s="144"/>
      <c r="B416" s="144" t="s">
        <v>238</v>
      </c>
      <c r="C416" s="144" t="s">
        <v>239</v>
      </c>
      <c r="D416" s="145"/>
      <c r="E416" s="146">
        <v>0</v>
      </c>
      <c r="F416" s="164">
        <v>0</v>
      </c>
      <c r="G416" s="164">
        <v>0</v>
      </c>
      <c r="H416" s="147">
        <f t="shared" si="37"/>
        <v>0</v>
      </c>
      <c r="I416" s="146">
        <v>0</v>
      </c>
      <c r="J416" s="148">
        <v>0</v>
      </c>
      <c r="K416" s="148">
        <v>0</v>
      </c>
    </row>
    <row r="417" spans="1:11" ht="25.5" x14ac:dyDescent="0.25">
      <c r="A417" s="149"/>
      <c r="B417" s="149" t="s">
        <v>151</v>
      </c>
      <c r="C417" s="149" t="s">
        <v>242</v>
      </c>
      <c r="D417" s="150">
        <v>11001</v>
      </c>
      <c r="E417" s="131">
        <v>0</v>
      </c>
      <c r="F417" s="192">
        <v>0</v>
      </c>
      <c r="G417" s="192">
        <v>0</v>
      </c>
      <c r="H417" s="151">
        <f t="shared" si="37"/>
        <v>0</v>
      </c>
      <c r="I417" s="131">
        <v>0</v>
      </c>
      <c r="J417" s="133">
        <v>0</v>
      </c>
      <c r="K417" s="148">
        <v>0</v>
      </c>
    </row>
    <row r="418" spans="1:11" ht="22.5" customHeight="1" x14ac:dyDescent="0.25">
      <c r="A418" s="314" t="s">
        <v>391</v>
      </c>
      <c r="B418" s="315"/>
      <c r="C418" s="316"/>
      <c r="D418" s="320" t="s">
        <v>388</v>
      </c>
      <c r="E418" s="321"/>
      <c r="F418" s="321"/>
      <c r="G418" s="321"/>
      <c r="H418" s="321"/>
      <c r="I418" s="321"/>
      <c r="J418" s="321"/>
      <c r="K418" s="322"/>
    </row>
    <row r="419" spans="1:11" ht="25.5" customHeight="1" x14ac:dyDescent="0.25">
      <c r="A419" s="317"/>
      <c r="B419" s="318"/>
      <c r="C419" s="319"/>
      <c r="D419" s="323"/>
      <c r="E419" s="324"/>
      <c r="F419" s="324"/>
      <c r="G419" s="324"/>
      <c r="H419" s="324"/>
      <c r="I419" s="324"/>
      <c r="J419" s="324"/>
      <c r="K419" s="325"/>
    </row>
  </sheetData>
  <mergeCells count="12">
    <mergeCell ref="A6:B6"/>
    <mergeCell ref="A1:C1"/>
    <mergeCell ref="A2:C2"/>
    <mergeCell ref="A3:C3"/>
    <mergeCell ref="A4:C4"/>
    <mergeCell ref="A5:C5"/>
    <mergeCell ref="A9:K9"/>
    <mergeCell ref="A10:C10"/>
    <mergeCell ref="A11:C11"/>
    <mergeCell ref="A12:D12"/>
    <mergeCell ref="A418:C419"/>
    <mergeCell ref="D418:K419"/>
  </mergeCells>
  <pageMargins left="0.7" right="0.7" top="0.75" bottom="0.75" header="0.3" footer="0.3"/>
  <pageSetup paperSize="9" scale="48" fitToHeight="0" orientation="portrait" r:id="rId1"/>
  <ignoredErrors>
    <ignoredError sqref="F116 H38 H13:I37 H12" formula="1"/>
    <ignoredError sqref="F264 E38:G38 F380:G380" formulaRange="1"/>
    <ignoredError sqref="F398:F402 F404:F415 F12 G45:G47 F45:F46 G398:G417 E398:E416 J39:K44 K38 J12:K27 J29:K35 K28" unlockedFormula="1"/>
    <ignoredError sqref="F47 J38" formulaRange="1" unlockedFormula="1"/>
    <ignoredError sqref="I38" formula="1" formulaRange="1"/>
    <ignoredError sqref="I12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SAŽETAK</vt:lpstr>
      <vt:lpstr>OPĆI DIO - PRIHODI</vt:lpstr>
      <vt:lpstr>OPĆI DIO - RASHODI</vt:lpstr>
      <vt:lpstr>POSEBNI DIO</vt:lpstr>
      <vt:lpstr>'OPĆI DIO - PRIHODI'!Podrucje_ispisa</vt:lpstr>
      <vt:lpstr>'OPĆI DIO - RASHODI'!Podrucje_ispisa</vt:lpstr>
      <vt:lpstr>'POSEBNI DIO'!Podrucje_ispisa</vt:lpstr>
      <vt:lpstr>SAŽETAK!Podrucje_ispisa</vt:lpstr>
    </vt:vector>
  </TitlesOfParts>
  <Company>OŠ dr. Mate Demarina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Radolović Selmanović</dc:creator>
  <cp:lastModifiedBy>OŠ dr. Mate Demarina</cp:lastModifiedBy>
  <cp:lastPrinted>2025-07-25T11:10:37Z</cp:lastPrinted>
  <dcterms:created xsi:type="dcterms:W3CDTF">2025-07-24T06:16:10Z</dcterms:created>
  <dcterms:modified xsi:type="dcterms:W3CDTF">2025-08-01T05:48:23Z</dcterms:modified>
</cp:coreProperties>
</file>