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1715" activeTab="3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DIO-prihodi'!$B$43</definedName>
    <definedName name="_GoBack" localSheetId="2">'OPĆI DIO-RASHODI'!#REF!</definedName>
    <definedName name="_xlnm.Print_Area" localSheetId="2">'OPĆI DIO-RASHODI'!$A$9:$K$104</definedName>
    <definedName name="_xlnm.Print_Area" localSheetId="3">'POSEBNI DIO'!$A$9:$M$406</definedName>
  </definedNames>
  <calcPr fullCalcOnLoad="1"/>
</workbook>
</file>

<file path=xl/sharedStrings.xml><?xml version="1.0" encoding="utf-8"?>
<sst xmlns="http://schemas.openxmlformats.org/spreadsheetml/2006/main" count="928" uniqueCount="425">
  <si>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</si>
  <si>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</si>
  <si>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</si>
  <si>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</si>
  <si>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</si>
  <si>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</si>
  <si>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</si>
  <si>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</si>
  <si>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</si>
  <si>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</si>
  <si>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</si>
  <si>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</si>
  <si>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</si>
  <si>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</si>
  <si>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</si>
  <si>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</si>
  <si>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</si>
  <si>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</si>
  <si>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</si>
  <si>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</si>
  <si>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</si>
  <si>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</si>
  <si>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</si>
  <si>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</si>
  <si>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4221</t>
  </si>
  <si>
    <t>UREDSKA OPREMA I NAMJEŠTAJ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</si>
  <si>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</si>
  <si>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</si>
  <si>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</si>
  <si>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</si>
  <si>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</si>
  <si>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</si>
  <si>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</si>
  <si>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</si>
  <si>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</si>
  <si>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</si>
  <si>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</si>
  <si>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</si>
  <si>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</si>
  <si>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</si>
  <si>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</si>
  <si>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</si>
  <si>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</si>
  <si>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</si>
  <si>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</si>
  <si>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</si>
  <si>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</si>
  <si>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</si>
  <si>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</si>
  <si>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</si>
  <si>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</si>
  <si>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</si>
  <si>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</si>
  <si>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PRISTOJBE I NAKNADE</t>
  </si>
  <si>
    <t>ČLANARINE</t>
  </si>
  <si>
    <t>3222</t>
  </si>
  <si>
    <t>MATERIJAL I SIROVINE</t>
  </si>
  <si>
    <t>ZDRAVSTVENE I VETERINARSKE USLUGE</t>
  </si>
  <si>
    <t>424</t>
  </si>
  <si>
    <t>KNJIGE,UMJ.DJELA I OST.IZLOŽB.VRIJEDN.</t>
  </si>
  <si>
    <t>4241</t>
  </si>
  <si>
    <t>KNJIGE</t>
  </si>
  <si>
    <t>3722</t>
  </si>
  <si>
    <t>PRIJEVOZ UČENIKA</t>
  </si>
  <si>
    <t>IZVOR FINANCIRANJA</t>
  </si>
  <si>
    <t>INDEKS 1</t>
  </si>
  <si>
    <t>INDEKS 2</t>
  </si>
  <si>
    <t xml:space="preserve">Račun prihoda/
primitka </t>
  </si>
  <si>
    <t>Naziv računa</t>
  </si>
  <si>
    <t>Indeks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</si>
  <si>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</si>
  <si>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</si>
  <si>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</si>
  <si>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</si>
  <si>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</si>
  <si>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</si>
  <si>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</si>
  <si>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</si>
  <si>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</si>
  <si>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</si>
  <si>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</si>
  <si>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</si>
  <si>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</si>
  <si>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</si>
  <si>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</si>
  <si>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</si>
  <si>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</si>
  <si>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</si>
  <si>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</si>
  <si>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</si>
  <si>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</si>
  <si>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</si>
  <si>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</si>
  <si>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</si>
  <si>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</si>
  <si>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</si>
  <si>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</si>
  <si>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</si>
  <si>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</si>
  <si>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</si>
  <si>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</si>
  <si>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</si>
  <si>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</si>
  <si>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</si>
  <si>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</si>
  <si>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</si>
  <si>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</si>
  <si>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</si>
  <si>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</si>
  <si>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</si>
  <si>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</si>
  <si>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</si>
  <si>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</si>
  <si>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</si>
  <si>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</si>
  <si>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</si>
  <si>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</si>
  <si>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</si>
  <si>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</si>
  <si>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</si>
  <si>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</si>
  <si>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</si>
  <si>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</si>
  <si>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</si>
  <si>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</si>
  <si>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</si>
  <si>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</si>
  <si>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</si>
  <si>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</si>
  <si>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</si>
  <si>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</si>
  <si>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</si>
  <si>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</si>
  <si>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</si>
  <si>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</si>
  <si>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</si>
  <si>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</si>
  <si>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</si>
  <si>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</si>
  <si>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</si>
  <si>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</si>
  <si>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</si>
  <si>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</si>
  <si>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</si>
  <si>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</si>
  <si>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</si>
  <si>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</si>
  <si>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</si>
  <si>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</si>
  <si>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</si>
  <si>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</si>
  <si>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</si>
  <si>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</si>
  <si>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</si>
  <si>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</si>
  <si>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</si>
  <si>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</si>
  <si>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</si>
  <si>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</si>
  <si>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</si>
  <si>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</si>
  <si>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</si>
  <si>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</si>
  <si>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 xml:space="preserve">RASHODI PO IZVORIMA FINANCIRANJA </t>
  </si>
  <si>
    <t>MATERIJALNI RASHODI</t>
  </si>
  <si>
    <t>RASHODI POSLOVANJA</t>
  </si>
  <si>
    <t>FINANCIJSKI RASHODI</t>
  </si>
  <si>
    <t>NAKNADA GRAĐANIMA I KUĆANSTVIMA</t>
  </si>
  <si>
    <t>RASHODI ZA NABAVU PROIZVEDENE DUGOTRAJNE IMOVINE</t>
  </si>
  <si>
    <t>RASHODI ZA NABAVU NEFINANCIJSKE IMOVINE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</si>
  <si>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</si>
  <si>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</si>
  <si>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</si>
  <si>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</si>
  <si>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</si>
  <si>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</si>
  <si>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</si>
  <si>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</si>
  <si>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</si>
  <si>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</si>
  <si>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</si>
  <si>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</si>
  <si>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</si>
  <si>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</si>
  <si>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</si>
  <si>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</si>
  <si>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</si>
  <si>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</si>
  <si>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</si>
  <si>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</si>
  <si>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</si>
  <si>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</si>
  <si>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</si>
  <si>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</si>
  <si>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</si>
  <si>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</si>
  <si>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</si>
  <si>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</si>
  <si>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</si>
  <si>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</si>
  <si>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</si>
  <si>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</si>
  <si>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</si>
  <si>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</si>
  <si>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</si>
  <si>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</si>
  <si>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</si>
  <si>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</si>
  <si>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</si>
  <si>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</si>
  <si>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</si>
  <si>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</si>
  <si>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</si>
  <si>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</si>
  <si>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</si>
  <si>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OŠ DR. MATE DEMARINA</t>
  </si>
  <si>
    <t xml:space="preserve">Prihodi od pruženih usluga </t>
  </si>
  <si>
    <t>Ostale naknade troškova zaposlenima</t>
  </si>
  <si>
    <t>Troškovi sudskih postupaka</t>
  </si>
  <si>
    <t>Zatezne kamate</t>
  </si>
  <si>
    <t>Ostala nematerijalna imovina</t>
  </si>
  <si>
    <t>Ulaganje u računalne programe</t>
  </si>
  <si>
    <t>Kapitalne donacije</t>
  </si>
  <si>
    <t>Tekući prijenosi između proračunskih korisnika istog proračuna</t>
  </si>
  <si>
    <t>Kapitalne pomoći iz državnog proračuna -EU</t>
  </si>
  <si>
    <t>Redovna djelatnost OŠ MINIMALNI STANDARDI</t>
  </si>
  <si>
    <t>Materijalni rashodi OŠ po kriterijima</t>
  </si>
  <si>
    <t>A210101</t>
  </si>
  <si>
    <t>A210102</t>
  </si>
  <si>
    <t>A210103</t>
  </si>
  <si>
    <t>Materijalni rashodi po stvarnom trošku - drugi izvori</t>
  </si>
  <si>
    <t>REPREZENTACIJA</t>
  </si>
  <si>
    <t>OSTALE NAKNADE</t>
  </si>
  <si>
    <t>ZAKUPNINE I NAJAMNINE</t>
  </si>
  <si>
    <t>DONACIJE ZA OSNOVNE ŠKOLE</t>
  </si>
  <si>
    <t>A210104</t>
  </si>
  <si>
    <t>Plaće i drugi rashodi za zaposlene osnovnih škola</t>
  </si>
  <si>
    <t>RASHODI ZA ZAPOSLENE</t>
  </si>
  <si>
    <t>PLAĆE ZA REDOVAN RAD</t>
  </si>
  <si>
    <t>PLAĆE ZA REDOVAN RAD - PO PRESUDI</t>
  </si>
  <si>
    <t>OSTALI RASHODI ZA ZAPOSLENE</t>
  </si>
  <si>
    <t>DOPRINOSI NA PLAĆE</t>
  </si>
  <si>
    <t>DOPRINOSI ZA OBVEZNO ZDRAVSTVENO OSIGURANJE</t>
  </si>
  <si>
    <t>DOPRINOSI ZA OBVEZNO ZDRAVSTVENO OSIGURANJE U SLUČAJU NEZAPOSLENOSTI</t>
  </si>
  <si>
    <t>NAKNADE ZA PRIJEVOZ, RAD NA TERENU I ODVOJEN ŽIVOT</t>
  </si>
  <si>
    <t>TROŠKOVI SUDSKIH POSTUPAKA</t>
  </si>
  <si>
    <t>ZATEZNE KAMATE</t>
  </si>
  <si>
    <t>Programi red. Djelatnost OŠ - iznad standarda</t>
  </si>
  <si>
    <t>ostali rashodi za zaposlene</t>
  </si>
  <si>
    <t>A210201</t>
  </si>
  <si>
    <t>Materijalni rashodi po stvarnom trošku - iznad standarda</t>
  </si>
  <si>
    <t>PREMIJE OSIGURANJA</t>
  </si>
  <si>
    <t>Obrazovanje iznad standarda</t>
  </si>
  <si>
    <t>ŽUPANIJSKA NATJECANJA</t>
  </si>
  <si>
    <t>ŠKOLSKA KUHINJA</t>
  </si>
  <si>
    <t>OSTALE NAKNADE - TESTIRANJE</t>
  </si>
  <si>
    <t>MATERIJAL I SIROVINE-SREDSTVA O. LIŽNJAN</t>
  </si>
  <si>
    <t>MATERIJAL I SIROVINE-SREDSTVA O.MARČANA</t>
  </si>
  <si>
    <t>MATERIJAL I SIROVINE-SREDSTVA O.MEDULIN</t>
  </si>
  <si>
    <t>A230107</t>
  </si>
  <si>
    <t>Produženi boravak</t>
  </si>
  <si>
    <t>PLAĆE ZA REDOVAN RAD-O. LIŽNJAN</t>
  </si>
  <si>
    <t>PLAĆE ZA REDOVAN RAD-O. MEDULIN</t>
  </si>
  <si>
    <t>PLAĆE ZA REDOVAN RAD - RODITELJI</t>
  </si>
  <si>
    <t>ostali rashodi za zaposlene - RODITELJI</t>
  </si>
  <si>
    <t>ostali rashodi za zaposlene - O. LIŽNJAN</t>
  </si>
  <si>
    <t>ostali rashodi za zaposlene - O. MEDULIN</t>
  </si>
  <si>
    <t>PLAĆE ZA REDOVAN RAD-O. MEDULIN PO PRESUDAMA</t>
  </si>
  <si>
    <t>PLAĆE ZA REDOVAN RAD-O. LIŽNJAN - PO PRESUDAMA</t>
  </si>
  <si>
    <t>DOPRINOSI ZA OBVEZNO ZDRAVSTVENO OSIGURANJE - O.LIŽNJAN</t>
  </si>
  <si>
    <t>DOPRINOSI ZA OBVEZNO ZDRAVSTVENO OSIGURANJE - O. MEDULIN</t>
  </si>
  <si>
    <t>DOPRINOSI ZA OBVEZNO OSIGURANJE U SLUČAJU NEZAPOSLENOSTI - O. LIŽNJAN</t>
  </si>
  <si>
    <t>DOPRINOSI ZA OBVEZNO OSIGURANJE U SLUČAJU NEZAPOSLENOSTI - O. MEDULIN</t>
  </si>
  <si>
    <t>NAKNADE ZA PRIJEVOZ, RAD NA TERENU I ODVOJEN ŽIVOT - O. LIŽNJAN</t>
  </si>
  <si>
    <t>NAKNADE ZA PRIJEVOZ, RAD NA TERENU I ODVOJEN ŽIVOT - O. MEDULIN</t>
  </si>
  <si>
    <t>PRISTOJBE I NAKNADE-O. LIŽNJAN</t>
  </si>
  <si>
    <t>PRISTOJBE I NAKNADE - O. MEDULIN</t>
  </si>
  <si>
    <t>TROŠKOVI SUDSKIH POSTUPAKA - O. LIŽNJAN</t>
  </si>
  <si>
    <t>TROŠKOVI SUDSKIH POSTUPAKA - O. MEDULIN</t>
  </si>
  <si>
    <t>ZATEZNE KAMATE - O. LIŽNJAN</t>
  </si>
  <si>
    <t>ZATEZNE KAMATE - O.MEDULIN</t>
  </si>
  <si>
    <t>A230115</t>
  </si>
  <si>
    <t>Ostali programi i projekti</t>
  </si>
  <si>
    <t>A230116</t>
  </si>
  <si>
    <t>NAKNADE GRAĐANIMA I KUĆANSTVIMA NA TEMELJU OSIGURANJA</t>
  </si>
  <si>
    <t>Školski list, časopisi i knjige</t>
  </si>
  <si>
    <t>NAKNADE FRAĐANIMA I KUĆANSTVIMA U NARAVI</t>
  </si>
  <si>
    <t>A230130</t>
  </si>
  <si>
    <t>Izborni i dodatni programi</t>
  </si>
  <si>
    <t>OSTALI NESPOMENUTI RASHODI POSLOVANJA - O. LIŽNJAN</t>
  </si>
  <si>
    <t>A230134</t>
  </si>
  <si>
    <t>Školski preventivni programi</t>
  </si>
  <si>
    <t>A230162</t>
  </si>
  <si>
    <t>Naknada za županijsko stručno vijeće - ŽSV</t>
  </si>
  <si>
    <t>A230184</t>
  </si>
  <si>
    <t>Zavičajna nastava</t>
  </si>
  <si>
    <t>A230189</t>
  </si>
  <si>
    <t>Mentorstvo</t>
  </si>
  <si>
    <t xml:space="preserve">PLAĆE ZA REDOVAN RAD </t>
  </si>
  <si>
    <t>A230197</t>
  </si>
  <si>
    <t>Projekt "Osiguranje prehrane djece u osnovnim školama</t>
  </si>
  <si>
    <t>A230199</t>
  </si>
  <si>
    <t>Projekt Školska shema</t>
  </si>
  <si>
    <t>Program obrazovanja iznad standarda</t>
  </si>
  <si>
    <t>A230203</t>
  </si>
  <si>
    <t>Medni dani</t>
  </si>
  <si>
    <t>Investicijsko održavanje osnovnih škola</t>
  </si>
  <si>
    <t>A240101</t>
  </si>
  <si>
    <t>Investicijsko održavanje osnovnih škola - OŠ minimalni standard</t>
  </si>
  <si>
    <t>A240102</t>
  </si>
  <si>
    <t>Investicijsko održavanje osnovnih škola - OŠ iznad standarda</t>
  </si>
  <si>
    <t>Opremanje u osnovnim školama</t>
  </si>
  <si>
    <t>POSTROJENA I OPREMA</t>
  </si>
  <si>
    <t>ULAGANJA U RAČUNALNE PROGRAME</t>
  </si>
  <si>
    <t>K240501</t>
  </si>
  <si>
    <t>Školski namještaj i oprema</t>
  </si>
  <si>
    <t xml:space="preserve">ostali rashodi za zaposlene </t>
  </si>
  <si>
    <t>MOZAIK 4</t>
  </si>
  <si>
    <t>T901801</t>
  </si>
  <si>
    <t>Provedba projekta MOZAIK 4</t>
  </si>
  <si>
    <t>K240502</t>
  </si>
  <si>
    <t>Opremanje knjižnice</t>
  </si>
  <si>
    <t xml:space="preserve">Materijalni rashodi po stvarnom trošku - dec. Oš </t>
  </si>
  <si>
    <t>Rashodi za dodatna ulaganja na nefinancijskoj imovini</t>
  </si>
  <si>
    <t>Dodatna ulaganja na građevinskim objektima</t>
  </si>
  <si>
    <t>RASHODI ZA MATERIJAL I ENERGIJU</t>
  </si>
  <si>
    <t>Pravna pomoć</t>
  </si>
  <si>
    <t>NAKNADE ŠTETA PRAVNIM I FIZIČKIM OSOBAMA</t>
  </si>
  <si>
    <t>A230202</t>
  </si>
  <si>
    <t>Građanski odgoj</t>
  </si>
  <si>
    <t>Prihodi od prodaje kratkotrajne nefinancijske imovine</t>
  </si>
  <si>
    <t>Tekuće donacije</t>
  </si>
  <si>
    <t>Tekuće donacije u naravi</t>
  </si>
  <si>
    <t xml:space="preserve">Ostali rashodi </t>
  </si>
  <si>
    <t xml:space="preserve">Tekuće donacije </t>
  </si>
  <si>
    <t>Naknade šteta pravnim i fizičkim osobama</t>
  </si>
  <si>
    <t>NAKNADE ZA PRIJEVOZ, RAD NA TERENU I ODVOJEN ŽIVOT - RODITELJI</t>
  </si>
  <si>
    <t>DOPRINOSI ZA OBVEZNO ZDRAVSTVENO OSIGURANJE - RODITELJI</t>
  </si>
  <si>
    <t xml:space="preserve">POMOĆNICI U NASTAVI </t>
  </si>
  <si>
    <t>PROJEKCIJE ZA 2024.EUR</t>
  </si>
  <si>
    <t>PROJEKCIJE ZA 2025.EUR</t>
  </si>
  <si>
    <t>Provedba projekta MOZAIK 5</t>
  </si>
  <si>
    <t>T921101</t>
  </si>
  <si>
    <t>MOZAIK 5</t>
  </si>
  <si>
    <t>Projekcije za 2024. EUR</t>
  </si>
  <si>
    <t>Projekcije za 2025. EUR</t>
  </si>
  <si>
    <t>PROJEKCIJE 2024. EUR</t>
  </si>
  <si>
    <t>PROJEKCIJE 2025. EUR</t>
  </si>
  <si>
    <t>PROJEKCIJA ZA 2024 EUR</t>
  </si>
  <si>
    <t>PROJEKCIJA ZA  2025 EUR</t>
  </si>
  <si>
    <t>PROJEKCIJA ZA 2025 EUR</t>
  </si>
  <si>
    <t>PROJEKCIJA ZA  2024 EUR</t>
  </si>
  <si>
    <t>PROJEKCIJA 2025 EUR</t>
  </si>
  <si>
    <t>PROJEKCIJE ZA 2024. EUR</t>
  </si>
  <si>
    <t>PROJEKCIJE ZA 2025. EUR</t>
  </si>
  <si>
    <r>
      <t>NAPOMENA: 1</t>
    </r>
    <r>
      <rPr>
        <b/>
        <sz val="10"/>
        <rFont val="Calibri"/>
        <family val="2"/>
      </rPr>
      <t>€</t>
    </r>
    <r>
      <rPr>
        <b/>
        <i/>
        <sz val="8.9"/>
        <rFont val="Arial"/>
        <family val="2"/>
      </rPr>
      <t>=7,53450 kn</t>
    </r>
  </si>
  <si>
    <t>NAPOMENA: 1€=7,53450 kn</t>
  </si>
  <si>
    <t>I. IZMJENE FINANCIJSKOG PLANA 2023.</t>
  </si>
  <si>
    <t>,</t>
  </si>
  <si>
    <t>NAKNADE TROŠKOVA OSOBAMA IZVAN RADNOG ODNOSA</t>
  </si>
  <si>
    <t>Ostvarenje 2022. EUR</t>
  </si>
  <si>
    <t xml:space="preserve">
Izvršenje 2022. EUR</t>
  </si>
  <si>
    <t>ZAKLADE ZA PRORAČUNSKE KORISNIKE</t>
  </si>
  <si>
    <t>A240103</t>
  </si>
  <si>
    <t>A230208</t>
  </si>
  <si>
    <t>Prehrana za učenike u OŠ</t>
  </si>
  <si>
    <t>A230209</t>
  </si>
  <si>
    <t>Menstrualne higijenske potrepštine</t>
  </si>
  <si>
    <t>K240510</t>
  </si>
  <si>
    <t xml:space="preserve">Opremanje školskih kuhinja u OŠ </t>
  </si>
  <si>
    <t>UREĐAJI, STROJEVI I OPREMA ZA OSTALE NAMJENE</t>
  </si>
  <si>
    <t>10=6/5*100</t>
  </si>
  <si>
    <t>OSTVARENJE/ IZVRŠENJE 2022 EUR</t>
  </si>
  <si>
    <t>OSTVARENJE/ IZVRŠENJE 2022</t>
  </si>
  <si>
    <t>Izvršenje 2022. EUR</t>
  </si>
  <si>
    <t xml:space="preserve">11 =6/5*100 </t>
  </si>
  <si>
    <t>REPUBLIKA HRVATSKA</t>
  </si>
  <si>
    <t>ISTARSKA ŽUPANIJA</t>
  </si>
  <si>
    <t>Osnovna škola dr. Mate Demarina</t>
  </si>
  <si>
    <t>Munida 3</t>
  </si>
  <si>
    <t>52203 Medulin</t>
  </si>
  <si>
    <t>II. IZMJENE FINANCIJSKOG PLANA 2023. U EUR</t>
  </si>
  <si>
    <t>TEKUĆI PLAN 2023. U EUR</t>
  </si>
  <si>
    <t>II. IZMJENE PLANA ZA 2023. EUR</t>
  </si>
  <si>
    <t>TEKUĆI PLAN ZA 2023. EUR</t>
  </si>
  <si>
    <t>TEKUĆI PLAN 2023. u EUR</t>
  </si>
  <si>
    <t>II. IZMJENE I DOPUNE 2023. u EUR</t>
  </si>
  <si>
    <t>IZVRŠENJE 2022. u EUR</t>
  </si>
  <si>
    <t>TEKUĆI PLAN 2023. EUR</t>
  </si>
  <si>
    <t>II. IZMJENE I DOPUNE 2023. EUR</t>
  </si>
  <si>
    <t>PLAĆE ZA REDOVAN RAD-Istarska županija</t>
  </si>
  <si>
    <t>ostali rashodi za zaposlene - Istarska županija</t>
  </si>
  <si>
    <t>DOPRINOSI ZA OBVEZNO ZDRAVSTVENO OSIGURANJE - Istarska županija</t>
  </si>
  <si>
    <t xml:space="preserve">OSTALI NESPOMENUTI RASHODI POSLOVANJA </t>
  </si>
  <si>
    <t>Provedba projekta MOZAIK 6</t>
  </si>
  <si>
    <t>MOZAIK 6</t>
  </si>
  <si>
    <t>T921201</t>
  </si>
  <si>
    <t>II. Izmjene 2023.  EUR</t>
  </si>
  <si>
    <t>IZVORNI PLAN 2023. U EUR</t>
  </si>
  <si>
    <t>RAZLIKA</t>
  </si>
  <si>
    <t>9= 6/2*100</t>
  </si>
  <si>
    <t>NAKNADE ZA PRIJEVOZ, RAD NA TERENU I ODVOJEN ŽIVOT - Istarska županija</t>
  </si>
  <si>
    <t>9=6/4*100</t>
  </si>
  <si>
    <t>8=5/2*100</t>
  </si>
  <si>
    <t>II. IZMJENE I DOPUNE 2023. U HRK</t>
  </si>
  <si>
    <t>9=5/4*100</t>
  </si>
  <si>
    <t>Prijenosi između proračunskih korisnika istog proračuna</t>
  </si>
  <si>
    <t>9=6/2*100</t>
  </si>
  <si>
    <t>10=6/4*100</t>
  </si>
  <si>
    <t>10 = 7/3*100</t>
  </si>
  <si>
    <t>KLASA: 400-02/23-01/5</t>
  </si>
  <si>
    <t>UR. BROJ: 2168-02-23-1</t>
  </si>
  <si>
    <t>UR. BROJ: 2168-02-23-2</t>
  </si>
  <si>
    <t>UR. BROJ: 2168-02-23-3</t>
  </si>
  <si>
    <t>UR. BROJ: 2168-02-23-4</t>
  </si>
  <si>
    <t>Predsjednik Školskog odbora: Miroslav Šop- Kebert:</t>
  </si>
  <si>
    <t xml:space="preserve"> II. IZMJENA I DOPUNA FINANCIJSKOG PLANA ZA 2023. S PROJEKCIJAMA ZA 2024. I 2025. GODINU-POSEBNI DIO</t>
  </si>
  <si>
    <t>OPĆI DIO - II. IZMJENE I DOPUNE PRIHODA ZA 2023. SA PROJEKCIJAMA ZA 2024. I 2025. GODINU</t>
  </si>
  <si>
    <t>OPĆI DIO -   II. IZMJENE I DOPUNE FINANCIJSKOG PLANA ZA 2023. S PROJEKCIJAMA ZA 2024. I 2025. GODINU</t>
  </si>
  <si>
    <t>Datum: 30.11.2023.</t>
  </si>
  <si>
    <t>SAŽETAK -   II. IZMJENE I DOPUNE FINANCIJSKOG PLANA ZA 2023. S PROJEKCIJAMA ZA 2024. I 2025. GODINU OŠ DR. MATE DEMARINA</t>
  </si>
  <si>
    <t>Školski odbor usvojio je dana 30.11.2023. godine II. IZMJENE I DOPUNE FINANCIJSKOG PLANA  ZA 2023. I PROJEKCIJA PLANA ZA  2024. I 2025. GODINU - SAŽETAK</t>
  </si>
  <si>
    <t>Školski odbor usvojio je dana 30.11.2023. godine  II. IZMJENE I DOPUNE FINANCIJSKOG PLANA  ZA 2023. I PROJEKCIJA PLANA ZA  2024. I 2025. GODINU - OPĆI DIO - PRIHODI</t>
  </si>
  <si>
    <t>Školski odbor usvojio je dana 30.11.2023. godine II. IZMJENE I DOPUNE FINANCIJSKOG PLANA  ZA 2023. I PROJEKCIJA PLANA ZA  2024. I 2025. GODINU - OPĆI DIO - RASHODI</t>
  </si>
  <si>
    <t>Školski odbor usvojio je dana 30.11.2023. godine  II. IZMJENA I DOPUNA FINANCIJSKOG PLANA  ZA 2023. I PROJEKCIJA PLANA ZA  2024. I 2025. GODINU - POSEBNI DIO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</si>
</sst>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  <numFmt numFmtId="193" formatCode="[$-41A]d\.\ mmmm\ yyyy\."/>
  </numFmts>
  <fonts count="56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b/>
      <i/>
      <sz val="8.9"/>
      <name val="Arial"/>
      <family val="2"/>
    </font>
    <font>
      <b/>
      <i/>
      <sz val="12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0" fontId="53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92" fontId="0" fillId="0" borderId="10" xfId="0" applyNumberFormat="1" applyFont="1" applyFill="1" applyBorder="1" applyAlignment="1">
      <alignment horizontal="center" readingOrder="1"/>
    </xf>
    <xf numFmtId="1" fontId="33" fillId="0" borderId="10" xfId="0" applyNumberFormat="1" applyFont="1" applyFill="1" applyBorder="1" applyAlignment="1">
      <alignment horizontal="center" wrapText="1" readingOrder="1"/>
    </xf>
    <xf numFmtId="1" fontId="33" fillId="0" borderId="10" xfId="0" applyNumberFormat="1" applyFont="1" applyFill="1" applyBorder="1" applyAlignment="1" quotePrefix="1">
      <alignment horizontal="center" wrapText="1" readingOrder="1"/>
    </xf>
    <xf numFmtId="192" fontId="33" fillId="0" borderId="10" xfId="0" applyNumberFormat="1" applyFont="1" applyFill="1" applyBorder="1" applyAlignment="1" quotePrefix="1">
      <alignment horizontal="center" wrapText="1" readingOrder="1"/>
    </xf>
    <xf numFmtId="192" fontId="33" fillId="0" borderId="10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4" fontId="2" fillId="0" borderId="0" xfId="0" applyNumberFormat="1" applyFont="1" applyFill="1" applyAlignment="1">
      <alignment horizontal="right" vertical="center" wrapText="1"/>
    </xf>
    <xf numFmtId="192" fontId="2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5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vertical="center" wrapText="1"/>
    </xf>
    <xf numFmtId="0" fontId="53" fillId="0" borderId="1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33" borderId="15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4" fillId="5" borderId="10" xfId="0" applyFont="1" applyFill="1" applyBorder="1" applyAlignment="1">
      <alignment horizontal="left" vertical="center" wrapText="1"/>
    </xf>
    <xf numFmtId="0" fontId="54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54" fillId="5" borderId="14" xfId="0" applyFont="1" applyFill="1" applyBorder="1" applyAlignment="1">
      <alignment horizontal="left" vertical="center" wrapText="1"/>
    </xf>
    <xf numFmtId="4" fontId="6" fillId="5" borderId="17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4" borderId="10" xfId="0" applyFont="1" applyFill="1" applyBorder="1" applyAlignment="1" applyProtection="1">
      <alignment horizontal="left" vertical="top" wrapText="1" readingOrder="1"/>
      <protection locked="0"/>
    </xf>
    <xf numFmtId="0" fontId="7" fillId="34" borderId="10" xfId="0" applyFont="1" applyFill="1" applyBorder="1" applyAlignment="1" applyProtection="1">
      <alignment vertical="top" wrapText="1" readingOrder="1"/>
      <protection locked="0"/>
    </xf>
    <xf numFmtId="0" fontId="7" fillId="34" borderId="10" xfId="0" applyFont="1" applyFill="1" applyBorder="1" applyAlignment="1" applyProtection="1">
      <alignment vertical="center" wrapText="1" readingOrder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5" borderId="0" xfId="0" applyFont="1" applyFill="1" applyAlignment="1">
      <alignment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192" fontId="2" fillId="0" borderId="10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left" vertical="top" wrapText="1" readingOrder="1"/>
      <protection locked="0"/>
    </xf>
    <xf numFmtId="0" fontId="7" fillId="0" borderId="0" xfId="0" applyFont="1" applyFill="1" applyAlignment="1">
      <alignment/>
    </xf>
    <xf numFmtId="0" fontId="0" fillId="35" borderId="0" xfId="0" applyFont="1" applyFill="1" applyAlignment="1">
      <alignment readingOrder="1"/>
    </xf>
    <xf numFmtId="49" fontId="55" fillId="35" borderId="0" xfId="0" applyNumberFormat="1" applyFont="1" applyFill="1" applyBorder="1" applyAlignment="1">
      <alignment vertical="top"/>
    </xf>
    <xf numFmtId="0" fontId="3" fillId="35" borderId="0" xfId="0" applyFont="1" applyFill="1" applyBorder="1" applyAlignment="1">
      <alignment vertical="center"/>
    </xf>
    <xf numFmtId="4" fontId="55" fillId="35" borderId="0" xfId="0" applyNumberFormat="1" applyFont="1" applyFill="1" applyBorder="1" applyAlignment="1">
      <alignment/>
    </xf>
    <xf numFmtId="0" fontId="55" fillId="35" borderId="0" xfId="0" applyFont="1" applyFill="1" applyBorder="1" applyAlignment="1">
      <alignment wrapText="1"/>
    </xf>
    <xf numFmtId="0" fontId="55" fillId="35" borderId="0" xfId="0" applyFont="1" applyFill="1" applyBorder="1" applyAlignment="1">
      <alignment/>
    </xf>
    <xf numFmtId="0" fontId="55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left" wrapText="1" readingOrder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Fill="1" applyBorder="1" applyAlignment="1" applyProtection="1">
      <alignment vertical="top" wrapText="1" readingOrder="1"/>
      <protection locked="0"/>
    </xf>
    <xf numFmtId="0" fontId="6" fillId="0" borderId="10" xfId="0" applyFont="1" applyFill="1" applyBorder="1" applyAlignment="1" applyProtection="1">
      <alignment vertical="center" wrapText="1" readingOrder="1"/>
      <protection locked="0"/>
    </xf>
    <xf numFmtId="0" fontId="7" fillId="0" borderId="10" xfId="0" applyFont="1" applyFill="1" applyBorder="1" applyAlignment="1" applyProtection="1">
      <alignment horizontal="left" vertical="top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4" fontId="7" fillId="0" borderId="0" xfId="0" applyNumberFormat="1" applyFont="1" applyFill="1" applyAlignment="1">
      <alignment horizontal="right" vertical="center"/>
    </xf>
    <xf numFmtId="0" fontId="6" fillId="2" borderId="10" xfId="0" applyFont="1" applyFill="1" applyBorder="1" applyAlignment="1" applyProtection="1">
      <alignment horizontal="left" vertical="top" wrapText="1" readingOrder="1"/>
      <protection locked="0"/>
    </xf>
    <xf numFmtId="0" fontId="6" fillId="2" borderId="10" xfId="0" applyFont="1" applyFill="1" applyBorder="1" applyAlignment="1" applyProtection="1">
      <alignment vertical="top" wrapText="1" readingOrder="1"/>
      <protection locked="0"/>
    </xf>
    <xf numFmtId="0" fontId="6" fillId="2" borderId="10" xfId="0" applyFont="1" applyFill="1" applyBorder="1" applyAlignment="1" applyProtection="1">
      <alignment vertical="center" wrapText="1" readingOrder="1"/>
      <protection locked="0"/>
    </xf>
    <xf numFmtId="4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10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2" fillId="37" borderId="10" xfId="0" applyFont="1" applyFill="1" applyBorder="1" applyAlignment="1" quotePrefix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 quotePrefix="1">
      <alignment horizontal="center" vertical="center" wrapText="1"/>
    </xf>
    <xf numFmtId="192" fontId="2" fillId="37" borderId="10" xfId="0" applyNumberFormat="1" applyFont="1" applyFill="1" applyBorder="1" applyAlignment="1" quotePrefix="1">
      <alignment horizontal="center" vertical="center" wrapText="1"/>
    </xf>
    <xf numFmtId="192" fontId="2" fillId="37" borderId="10" xfId="0" applyNumberFormat="1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/>
    </xf>
    <xf numFmtId="0" fontId="5" fillId="0" borderId="0" xfId="0" applyFont="1" applyAlignment="1" applyProtection="1">
      <alignment wrapText="1" readingOrder="1"/>
      <protection locked="0"/>
    </xf>
    <xf numFmtId="3" fontId="13" fillId="0" borderId="0" xfId="0" applyNumberFormat="1" applyFont="1" applyFill="1" applyAlignment="1">
      <alignment horizontal="left"/>
    </xf>
    <xf numFmtId="4" fontId="6" fillId="0" borderId="15" xfId="0" applyNumberFormat="1" applyFont="1" applyFill="1" applyBorder="1" applyAlignment="1">
      <alignment horizontal="right" vertical="center"/>
    </xf>
    <xf numFmtId="4" fontId="6" fillId="38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9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185" fontId="7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39" borderId="10" xfId="0" applyFont="1" applyFill="1" applyBorder="1" applyAlignment="1" applyProtection="1">
      <alignment horizontal="center" vertical="center" wrapText="1" readingOrder="1"/>
      <protection locked="0"/>
    </xf>
    <xf numFmtId="4" fontId="6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9" borderId="10" xfId="0" applyFont="1" applyFill="1" applyBorder="1" applyAlignment="1" applyProtection="1">
      <alignment horizontal="center" vertical="top" wrapText="1"/>
      <protection locked="0"/>
    </xf>
    <xf numFmtId="1" fontId="6" fillId="39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9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9" borderId="10" xfId="0" applyFont="1" applyFill="1" applyBorder="1" applyAlignment="1" applyProtection="1">
      <alignment horizontal="left" vertical="center" wrapText="1" readingOrder="1"/>
      <protection locked="0"/>
    </xf>
    <xf numFmtId="0" fontId="6" fillId="39" borderId="10" xfId="0" applyFont="1" applyFill="1" applyBorder="1" applyAlignment="1" applyProtection="1">
      <alignment vertical="center" wrapText="1" readingOrder="1"/>
      <protection locked="0"/>
    </xf>
    <xf numFmtId="4" fontId="2" fillId="38" borderId="10" xfId="0" applyNumberFormat="1" applyFont="1" applyFill="1" applyBorder="1" applyAlignment="1" quotePrefix="1">
      <alignment horizontal="center" vertical="center" wrapText="1"/>
    </xf>
    <xf numFmtId="3" fontId="13" fillId="0" borderId="0" xfId="0" applyNumberFormat="1" applyFont="1" applyFill="1" applyAlignment="1">
      <alignment horizontal="left" wrapText="1"/>
    </xf>
    <xf numFmtId="0" fontId="7" fillId="0" borderId="15" xfId="0" applyFont="1" applyBorder="1" applyAlignment="1" applyProtection="1">
      <alignment horizontal="center" vertical="center" wrapText="1" readingOrder="1"/>
      <protection locked="0"/>
    </xf>
    <xf numFmtId="4" fontId="7" fillId="34" borderId="1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5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6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4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" fontId="6" fillId="0" borderId="15" xfId="0" applyNumberFormat="1" applyFont="1" applyFill="1" applyBorder="1" applyAlignment="1" quotePrefix="1">
      <alignment horizontal="left" vertical="center"/>
    </xf>
    <xf numFmtId="3" fontId="6" fillId="0" borderId="15" xfId="0" applyNumberFormat="1" applyFont="1" applyFill="1" applyBorder="1" applyAlignment="1" quotePrefix="1">
      <alignment horizontal="center" vertical="center"/>
    </xf>
    <xf numFmtId="4" fontId="6" fillId="0" borderId="15" xfId="0" applyNumberFormat="1" applyFont="1" applyFill="1" applyBorder="1" applyAlignment="1" quotePrefix="1">
      <alignment horizontal="right" vertical="center" wrapText="1"/>
    </xf>
    <xf numFmtId="4" fontId="6" fillId="0" borderId="15" xfId="0" applyNumberFormat="1" applyFont="1" applyFill="1" applyBorder="1" applyAlignment="1" quotePrefix="1">
      <alignment horizontal="right" vertical="center"/>
    </xf>
    <xf numFmtId="192" fontId="6" fillId="0" borderId="15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11" fillId="0" borderId="0" xfId="0" applyFont="1" applyAlignment="1" applyProtection="1">
      <alignment horizontal="center" wrapText="1" readingOrder="1"/>
      <protection locked="0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Border="1" applyAlignment="1" applyProtection="1">
      <alignment horizontal="left" wrapText="1" readingOrder="1"/>
      <protection locked="0"/>
    </xf>
    <xf numFmtId="3" fontId="13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left" wrapText="1"/>
    </xf>
    <xf numFmtId="0" fontId="12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7" xfId="0" applyNumberFormat="1" applyFont="1" applyFill="1" applyBorder="1" applyAlignment="1" quotePrefix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7" xfId="0" applyNumberFormat="1" applyFont="1" applyFill="1" applyBorder="1" applyAlignment="1" quotePrefix="1">
      <alignment horizontal="center" vertical="center" wrapText="1"/>
    </xf>
    <xf numFmtId="3" fontId="2" fillId="0" borderId="38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39" borderId="14" xfId="0" applyFont="1" applyFill="1" applyBorder="1" applyAlignment="1" applyProtection="1">
      <alignment horizontal="center" vertical="center" wrapText="1" readingOrder="1"/>
      <protection locked="0"/>
    </xf>
    <xf numFmtId="0" fontId="7" fillId="5" borderId="17" xfId="0" applyFont="1" applyFill="1" applyBorder="1" applyAlignment="1">
      <alignment horizontal="center" vertical="center"/>
    </xf>
    <xf numFmtId="1" fontId="6" fillId="39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zoomScalePageLayoutView="0" workbookViewId="0" topLeftCell="A37">
      <selection activeCell="A50" sqref="A50:C51"/>
    </sheetView>
  </sheetViews>
  <sheetFormatPr defaultColWidth="9.140625" defaultRowHeight="12.75"/>
  <cols>
    <col min="1" max="1" width="33.421875" style="4" customWidth="1"/>
    <col min="2" max="2" width="15.421875" style="4" bestFit="1" customWidth="1"/>
    <col min="3" max="5" width="15.421875" style="4" customWidth="1"/>
    <col min="6" max="7" width="15.421875" style="4" bestFit="1" customWidth="1"/>
    <col min="8" max="9" width="13.140625" style="4" customWidth="1"/>
    <col min="10" max="16384" width="9.140625" style="4" customWidth="1"/>
  </cols>
  <sheetData>
    <row r="1" spans="1:6" s="24" customFormat="1" ht="15">
      <c r="A1" s="157" t="s">
        <v>376</v>
      </c>
      <c r="B1" s="25"/>
      <c r="C1" s="25"/>
      <c r="D1" s="25"/>
      <c r="E1" s="26"/>
      <c r="F1" s="27"/>
    </row>
    <row r="2" spans="1:6" s="24" customFormat="1" ht="15">
      <c r="A2" s="157" t="s">
        <v>377</v>
      </c>
      <c r="B2" s="25"/>
      <c r="C2" s="25"/>
      <c r="D2" s="25"/>
      <c r="E2" s="26"/>
      <c r="F2" s="27"/>
    </row>
    <row r="3" spans="1:6" s="24" customFormat="1" ht="15">
      <c r="A3" s="157" t="s">
        <v>378</v>
      </c>
      <c r="B3" s="25"/>
      <c r="C3" s="25"/>
      <c r="D3" s="25"/>
      <c r="E3" s="26"/>
      <c r="F3" s="27"/>
    </row>
    <row r="4" spans="1:6" s="24" customFormat="1" ht="15">
      <c r="A4" s="157" t="s">
        <v>379</v>
      </c>
      <c r="B4" s="25"/>
      <c r="C4" s="25"/>
      <c r="D4" s="25"/>
      <c r="E4" s="26"/>
      <c r="F4" s="27"/>
    </row>
    <row r="5" spans="1:6" s="24" customFormat="1" ht="15">
      <c r="A5" s="157" t="s">
        <v>380</v>
      </c>
      <c r="B5" s="25"/>
      <c r="C5" s="25"/>
      <c r="D5" s="25"/>
      <c r="E5" s="26"/>
      <c r="F5" s="27"/>
    </row>
    <row r="6" spans="1:6" s="24" customFormat="1" ht="15">
      <c r="A6" s="173" t="s">
        <v>410</v>
      </c>
      <c r="B6" s="25"/>
      <c r="C6" s="25"/>
      <c r="D6" s="25"/>
      <c r="E6" s="26"/>
      <c r="F6" s="27"/>
    </row>
    <row r="7" spans="1:6" s="24" customFormat="1" ht="15">
      <c r="A7" s="157" t="s">
        <v>411</v>
      </c>
      <c r="B7" s="25"/>
      <c r="C7" s="25"/>
      <c r="D7" s="25"/>
      <c r="E7" s="26"/>
      <c r="F7" s="27"/>
    </row>
    <row r="8" spans="1:6" s="24" customFormat="1" ht="15">
      <c r="A8" s="157" t="s">
        <v>419</v>
      </c>
      <c r="B8" s="25"/>
      <c r="C8" s="25"/>
      <c r="D8" s="25"/>
      <c r="E8" s="26"/>
      <c r="F8" s="27"/>
    </row>
    <row r="9" spans="1:6" s="24" customFormat="1" ht="15">
      <c r="A9" s="157"/>
      <c r="B9" s="25"/>
      <c r="C9" s="25"/>
      <c r="D9" s="25"/>
      <c r="E9" s="26"/>
      <c r="F9" s="27"/>
    </row>
    <row r="10" spans="1:9" s="1" customFormat="1" ht="39.75" customHeight="1">
      <c r="A10" s="205" t="s">
        <v>420</v>
      </c>
      <c r="B10" s="205"/>
      <c r="C10" s="205"/>
      <c r="D10" s="205"/>
      <c r="E10" s="205"/>
      <c r="F10" s="205"/>
      <c r="G10" s="205"/>
      <c r="H10" s="205"/>
      <c r="I10" s="205"/>
    </row>
    <row r="11" spans="1:3" s="1" customFormat="1" ht="16.5" customHeight="1">
      <c r="A11" s="206" t="s">
        <v>170</v>
      </c>
      <c r="B11" s="206"/>
      <c r="C11" s="156"/>
    </row>
    <row r="12" spans="1:9" s="123" customFormat="1" ht="51">
      <c r="A12" s="120" t="s">
        <v>171</v>
      </c>
      <c r="B12" s="120" t="s">
        <v>372</v>
      </c>
      <c r="C12" s="120" t="s">
        <v>398</v>
      </c>
      <c r="D12" s="120" t="s">
        <v>382</v>
      </c>
      <c r="E12" s="120" t="s">
        <v>381</v>
      </c>
      <c r="F12" s="120" t="s">
        <v>348</v>
      </c>
      <c r="G12" s="120" t="s">
        <v>349</v>
      </c>
      <c r="H12" s="121" t="s">
        <v>69</v>
      </c>
      <c r="I12" s="122" t="s">
        <v>69</v>
      </c>
    </row>
    <row r="13" spans="1:9" s="3" customFormat="1" ht="12">
      <c r="A13" s="17">
        <v>1</v>
      </c>
      <c r="B13" s="20">
        <v>2</v>
      </c>
      <c r="C13" s="20">
        <v>3</v>
      </c>
      <c r="D13" s="21">
        <v>4</v>
      </c>
      <c r="E13" s="21">
        <v>5</v>
      </c>
      <c r="F13" s="21">
        <v>6</v>
      </c>
      <c r="G13" s="21">
        <v>7</v>
      </c>
      <c r="H13" s="22" t="s">
        <v>403</v>
      </c>
      <c r="I13" s="23" t="s">
        <v>402</v>
      </c>
    </row>
    <row r="14" spans="1:9" ht="12.75">
      <c r="A14" s="7" t="s">
        <v>172</v>
      </c>
      <c r="B14" s="8">
        <v>2019376.22</v>
      </c>
      <c r="C14" s="8">
        <v>1998672</v>
      </c>
      <c r="D14" s="8">
        <v>2275928.52</v>
      </c>
      <c r="E14" s="8">
        <v>2433308.19</v>
      </c>
      <c r="F14" s="8">
        <v>1958119</v>
      </c>
      <c r="G14" s="8">
        <v>1958119</v>
      </c>
      <c r="H14" s="18">
        <f>E14/B14*100</f>
        <v>120.49801150971264</v>
      </c>
      <c r="I14" s="19">
        <f>E14/D14*100</f>
        <v>106.91496541376439</v>
      </c>
    </row>
    <row r="15" spans="1:9" ht="25.5">
      <c r="A15" s="7" t="s">
        <v>173</v>
      </c>
      <c r="B15" s="8">
        <v>0</v>
      </c>
      <c r="C15" s="8">
        <v>0</v>
      </c>
      <c r="D15" s="8">
        <v>0</v>
      </c>
      <c r="E15" s="8">
        <f>D15*7.5345</f>
        <v>0</v>
      </c>
      <c r="F15" s="8">
        <v>0</v>
      </c>
      <c r="G15" s="8">
        <v>0</v>
      </c>
      <c r="H15" s="18">
        <v>0</v>
      </c>
      <c r="I15" s="19">
        <v>0</v>
      </c>
    </row>
    <row r="16" spans="1:9" ht="12.75">
      <c r="A16" s="7" t="s">
        <v>174</v>
      </c>
      <c r="B16" s="8">
        <f>SUM(B14:B15)</f>
        <v>2019376.22</v>
      </c>
      <c r="C16" s="8">
        <v>1998672</v>
      </c>
      <c r="D16" s="8">
        <f>SUM(D14+D15)</f>
        <v>2275928.52</v>
      </c>
      <c r="E16" s="8">
        <v>2433308.19</v>
      </c>
      <c r="F16" s="8">
        <v>1958119</v>
      </c>
      <c r="G16" s="8">
        <v>1958119</v>
      </c>
      <c r="H16" s="18">
        <f aca="true" t="shared" si="0" ref="H16:H21">E16/B16*100</f>
        <v>120.49801150971264</v>
      </c>
      <c r="I16" s="19">
        <f>E16/D16*100</f>
        <v>106.91496541376439</v>
      </c>
    </row>
    <row r="17" spans="1:9" ht="12.75">
      <c r="A17" s="7" t="s">
        <v>175</v>
      </c>
      <c r="B17" s="8">
        <v>1977594.91</v>
      </c>
      <c r="C17" s="8">
        <v>1975452</v>
      </c>
      <c r="D17" s="8">
        <v>2250325.62</v>
      </c>
      <c r="E17" s="8">
        <v>2411899.4</v>
      </c>
      <c r="F17" s="8">
        <v>1933529</v>
      </c>
      <c r="G17" s="8">
        <v>1933529</v>
      </c>
      <c r="H17" s="18">
        <f t="shared" si="0"/>
        <v>121.96124635049755</v>
      </c>
      <c r="I17" s="19">
        <f>E17/D17*100</f>
        <v>107.18001779671333</v>
      </c>
    </row>
    <row r="18" spans="1:9" ht="25.5">
      <c r="A18" s="7" t="s">
        <v>176</v>
      </c>
      <c r="B18" s="8">
        <v>31025.85</v>
      </c>
      <c r="C18" s="8">
        <v>25220</v>
      </c>
      <c r="D18" s="8">
        <v>35005.09</v>
      </c>
      <c r="E18" s="8">
        <v>30810.98</v>
      </c>
      <c r="F18" s="8">
        <v>24590</v>
      </c>
      <c r="G18" s="8">
        <v>24590</v>
      </c>
      <c r="H18" s="18">
        <f t="shared" si="0"/>
        <v>99.3074484663595</v>
      </c>
      <c r="I18" s="19">
        <f>E18/D18*100</f>
        <v>88.01857101352975</v>
      </c>
    </row>
    <row r="19" spans="1:9" ht="12.75">
      <c r="A19" s="7" t="s">
        <v>128</v>
      </c>
      <c r="B19" s="8">
        <f>SUM(B17:B18)</f>
        <v>2008620.76</v>
      </c>
      <c r="C19" s="8">
        <v>2000672</v>
      </c>
      <c r="D19" s="8">
        <f>SUM(D18+D17)</f>
        <v>2285330.71</v>
      </c>
      <c r="E19" s="8">
        <v>2442710.38</v>
      </c>
      <c r="F19" s="8">
        <f>SUM(F18+F17)</f>
        <v>1958119</v>
      </c>
      <c r="G19" s="8">
        <v>1958119</v>
      </c>
      <c r="H19" s="18">
        <f t="shared" si="0"/>
        <v>121.6113279641698</v>
      </c>
      <c r="I19" s="19">
        <f>E19/D19*100</f>
        <v>106.8865162189152</v>
      </c>
    </row>
    <row r="20" spans="1:9" ht="12.75">
      <c r="A20" s="7" t="s">
        <v>177</v>
      </c>
      <c r="B20" s="8">
        <v>10755.45</v>
      </c>
      <c r="C20" s="8">
        <v>-2000</v>
      </c>
      <c r="D20" s="8">
        <f>D16-D19</f>
        <v>-9402.189999999944</v>
      </c>
      <c r="E20" s="8">
        <v>-9402.19</v>
      </c>
      <c r="F20" s="8">
        <f>F14-F19</f>
        <v>0</v>
      </c>
      <c r="G20" s="8">
        <f>F20/7.5345</f>
        <v>0</v>
      </c>
      <c r="H20" s="18">
        <f t="shared" si="0"/>
        <v>-87.41791370886388</v>
      </c>
      <c r="I20" s="19">
        <f>E20/D20*100</f>
        <v>100.0000000000006</v>
      </c>
    </row>
    <row r="21" ht="409.5" customHeight="1" hidden="1">
      <c r="H21" s="18" t="e">
        <f t="shared" si="0"/>
        <v>#DIV/0!</v>
      </c>
    </row>
    <row r="22" ht="15.75" customHeight="1"/>
    <row r="23" spans="1:3" s="1" customFormat="1" ht="16.5" customHeight="1">
      <c r="A23" s="206" t="s">
        <v>178</v>
      </c>
      <c r="B23" s="206"/>
      <c r="C23" s="156"/>
    </row>
    <row r="24" spans="1:9" s="123" customFormat="1" ht="38.25">
      <c r="A24" s="120" t="s">
        <v>171</v>
      </c>
      <c r="B24" s="120" t="s">
        <v>373</v>
      </c>
      <c r="C24" s="120" t="s">
        <v>398</v>
      </c>
      <c r="D24" s="120" t="s">
        <v>357</v>
      </c>
      <c r="E24" s="120" t="s">
        <v>357</v>
      </c>
      <c r="F24" s="120" t="s">
        <v>348</v>
      </c>
      <c r="G24" s="120" t="s">
        <v>350</v>
      </c>
      <c r="H24" s="121" t="s">
        <v>69</v>
      </c>
      <c r="I24" s="122" t="s">
        <v>69</v>
      </c>
    </row>
    <row r="25" spans="1:9" s="3" customFormat="1" ht="12">
      <c r="A25" s="17">
        <v>1</v>
      </c>
      <c r="B25" s="20">
        <v>2</v>
      </c>
      <c r="C25" s="20">
        <v>3</v>
      </c>
      <c r="D25" s="21">
        <v>4</v>
      </c>
      <c r="E25" s="21">
        <v>5</v>
      </c>
      <c r="F25" s="21">
        <v>6</v>
      </c>
      <c r="G25" s="21">
        <v>7</v>
      </c>
      <c r="H25" s="22" t="s">
        <v>403</v>
      </c>
      <c r="I25" s="23" t="s">
        <v>402</v>
      </c>
    </row>
    <row r="26" spans="1:9" ht="25.5">
      <c r="A26" s="7" t="s">
        <v>179</v>
      </c>
      <c r="B26" s="8"/>
      <c r="C26" s="8"/>
      <c r="D26" s="8"/>
      <c r="E26" s="8"/>
      <c r="F26" s="8"/>
      <c r="G26" s="8"/>
      <c r="H26" s="18">
        <v>0</v>
      </c>
      <c r="I26" s="19">
        <v>0</v>
      </c>
    </row>
    <row r="27" spans="1:9" ht="25.5">
      <c r="A27" s="7" t="s">
        <v>180</v>
      </c>
      <c r="B27" s="8"/>
      <c r="C27" s="8"/>
      <c r="D27" s="8"/>
      <c r="E27" s="8"/>
      <c r="F27" s="8"/>
      <c r="G27" s="8"/>
      <c r="H27" s="18">
        <v>0</v>
      </c>
      <c r="I27" s="19">
        <v>0</v>
      </c>
    </row>
    <row r="28" spans="1:9" ht="12.75">
      <c r="A28" s="7" t="s">
        <v>181</v>
      </c>
      <c r="B28" s="8">
        <f aca="true" t="shared" si="1" ref="B28:G28">B26-B27</f>
        <v>0</v>
      </c>
      <c r="C28" s="8">
        <v>0</v>
      </c>
      <c r="D28" s="8">
        <v>0</v>
      </c>
      <c r="E28" s="8">
        <v>0</v>
      </c>
      <c r="F28" s="8">
        <f t="shared" si="1"/>
        <v>0</v>
      </c>
      <c r="G28" s="8">
        <f t="shared" si="1"/>
        <v>0</v>
      </c>
      <c r="H28" s="18">
        <v>0</v>
      </c>
      <c r="I28" s="19">
        <v>0</v>
      </c>
    </row>
    <row r="29" spans="1:7" ht="12.75">
      <c r="A29" s="2"/>
      <c r="B29" s="2"/>
      <c r="C29" s="2"/>
      <c r="D29" s="2"/>
      <c r="E29" s="2"/>
      <c r="F29" s="2"/>
      <c r="G29" s="2"/>
    </row>
    <row r="30" spans="1:7" s="1" customFormat="1" ht="18" customHeight="1">
      <c r="A30" s="207" t="s">
        <v>190</v>
      </c>
      <c r="B30" s="207"/>
      <c r="C30" s="135"/>
      <c r="D30" s="135"/>
      <c r="E30" s="135"/>
      <c r="F30" s="135"/>
      <c r="G30" s="135"/>
    </row>
    <row r="31" spans="1:9" ht="38.25">
      <c r="A31" s="11" t="s">
        <v>191</v>
      </c>
      <c r="B31" s="8">
        <v>-1353.26</v>
      </c>
      <c r="C31" s="8">
        <v>2000</v>
      </c>
      <c r="D31" s="8">
        <v>9402.19</v>
      </c>
      <c r="E31" s="8">
        <v>9402.19</v>
      </c>
      <c r="F31" s="8">
        <v>0</v>
      </c>
      <c r="G31" s="8">
        <v>0</v>
      </c>
      <c r="H31" s="18">
        <v>0</v>
      </c>
      <c r="I31" s="19">
        <v>0</v>
      </c>
    </row>
    <row r="32" spans="1:9" ht="38.25">
      <c r="A32" s="11" t="s">
        <v>192</v>
      </c>
      <c r="B32" s="16">
        <v>9402.19</v>
      </c>
      <c r="C32" s="16">
        <v>0</v>
      </c>
      <c r="D32" s="16">
        <v>0</v>
      </c>
      <c r="E32" s="8">
        <v>0</v>
      </c>
      <c r="F32" s="16">
        <v>0</v>
      </c>
      <c r="G32" s="16">
        <v>0</v>
      </c>
      <c r="H32" s="18">
        <v>0</v>
      </c>
      <c r="I32" s="19">
        <v>0</v>
      </c>
    </row>
    <row r="33" ht="6.75" customHeight="1">
      <c r="D33" s="4">
        <v>0</v>
      </c>
    </row>
    <row r="34" spans="1:7" s="1" customFormat="1" ht="30.75" customHeight="1">
      <c r="A34" s="207" t="s">
        <v>193</v>
      </c>
      <c r="B34" s="207"/>
      <c r="C34" s="135"/>
      <c r="D34" s="135"/>
      <c r="E34" s="135"/>
      <c r="F34" s="135"/>
      <c r="G34" s="135"/>
    </row>
    <row r="35" spans="1:9" ht="25.5">
      <c r="A35" s="11" t="s">
        <v>194</v>
      </c>
      <c r="B35" s="12">
        <v>-1353.26</v>
      </c>
      <c r="C35" s="12">
        <v>2000</v>
      </c>
      <c r="D35" s="13">
        <v>9402.19</v>
      </c>
      <c r="E35" s="13">
        <v>9402.19</v>
      </c>
      <c r="F35" s="13">
        <v>0</v>
      </c>
      <c r="G35" s="13">
        <v>0</v>
      </c>
      <c r="H35" s="18">
        <v>0</v>
      </c>
      <c r="I35" s="19">
        <v>0</v>
      </c>
    </row>
    <row r="36" spans="1:7" ht="12.75">
      <c r="A36" s="14"/>
      <c r="B36" s="15"/>
      <c r="C36" s="15"/>
      <c r="D36" s="15"/>
      <c r="E36" s="15"/>
      <c r="F36" s="15"/>
      <c r="G36" s="15"/>
    </row>
    <row r="37" spans="1:3" s="1" customFormat="1" ht="16.5" customHeight="1">
      <c r="A37" s="206" t="s">
        <v>182</v>
      </c>
      <c r="B37" s="206"/>
      <c r="C37" s="156"/>
    </row>
    <row r="38" spans="1:9" s="123" customFormat="1" ht="38.25">
      <c r="A38" s="120" t="s">
        <v>171</v>
      </c>
      <c r="B38" s="120" t="s">
        <v>372</v>
      </c>
      <c r="C38" s="120" t="s">
        <v>398</v>
      </c>
      <c r="D38" s="120" t="s">
        <v>388</v>
      </c>
      <c r="E38" s="120" t="s">
        <v>404</v>
      </c>
      <c r="F38" s="120" t="s">
        <v>351</v>
      </c>
      <c r="G38" s="120" t="s">
        <v>352</v>
      </c>
      <c r="H38" s="121" t="s">
        <v>69</v>
      </c>
      <c r="I38" s="122" t="s">
        <v>69</v>
      </c>
    </row>
    <row r="39" spans="1:9" s="3" customFormat="1" ht="12">
      <c r="A39" s="17">
        <v>1</v>
      </c>
      <c r="B39" s="20">
        <v>2</v>
      </c>
      <c r="C39" s="20">
        <v>3</v>
      </c>
      <c r="D39" s="21">
        <v>4</v>
      </c>
      <c r="E39" s="21">
        <v>5</v>
      </c>
      <c r="F39" s="21">
        <v>6</v>
      </c>
      <c r="G39" s="21">
        <v>7</v>
      </c>
      <c r="H39" s="22" t="s">
        <v>403</v>
      </c>
      <c r="I39" s="23" t="s">
        <v>405</v>
      </c>
    </row>
    <row r="40" spans="1:9" ht="12.75">
      <c r="A40" s="7" t="s">
        <v>183</v>
      </c>
      <c r="B40" s="8">
        <v>2019376.22</v>
      </c>
      <c r="C40" s="8">
        <v>1998672</v>
      </c>
      <c r="D40" s="8">
        <v>2275928.52</v>
      </c>
      <c r="E40" s="8">
        <v>2433308.19</v>
      </c>
      <c r="F40" s="8">
        <f>SUM(F16)</f>
        <v>1958119</v>
      </c>
      <c r="G40" s="8">
        <f>SUM(G16)</f>
        <v>1958119</v>
      </c>
      <c r="H40" s="18">
        <f>E40/B40*100</f>
        <v>120.49801150971264</v>
      </c>
      <c r="I40" s="19">
        <f>E40/D40*100</f>
        <v>106.91496541376439</v>
      </c>
    </row>
    <row r="41" spans="1:9" ht="12.75">
      <c r="A41" s="7" t="s">
        <v>184</v>
      </c>
      <c r="B41" s="8">
        <v>-1353.26</v>
      </c>
      <c r="C41" s="8">
        <v>2000</v>
      </c>
      <c r="D41" s="8">
        <v>9402.19</v>
      </c>
      <c r="E41" s="8">
        <v>9402.19</v>
      </c>
      <c r="F41" s="8">
        <f>SUM(F31)</f>
        <v>0</v>
      </c>
      <c r="G41" s="8">
        <f>SUM(G31)</f>
        <v>0</v>
      </c>
      <c r="H41" s="18">
        <f aca="true" t="shared" si="2" ref="H41:H46">E41/B41*100</f>
        <v>-694.7807516663465</v>
      </c>
      <c r="I41" s="19">
        <f aca="true" t="shared" si="3" ref="I41:I46">E41/D41*100</f>
        <v>100</v>
      </c>
    </row>
    <row r="42" spans="1:9" ht="25.5">
      <c r="A42" s="7" t="s">
        <v>185</v>
      </c>
      <c r="B42" s="8">
        <v>0</v>
      </c>
      <c r="C42" s="8">
        <v>0</v>
      </c>
      <c r="D42" s="8">
        <v>0</v>
      </c>
      <c r="E42" s="8">
        <f>D42*7.5345</f>
        <v>0</v>
      </c>
      <c r="F42" s="8">
        <f>SUM(F26)</f>
        <v>0</v>
      </c>
      <c r="G42" s="8">
        <f>SUM(G26)</f>
        <v>0</v>
      </c>
      <c r="H42" s="18">
        <v>0</v>
      </c>
      <c r="I42" s="19">
        <v>0</v>
      </c>
    </row>
    <row r="43" spans="1:9" ht="25.5">
      <c r="A43" s="7" t="s">
        <v>186</v>
      </c>
      <c r="B43" s="8">
        <v>2018022.95</v>
      </c>
      <c r="C43" s="8">
        <v>2000672</v>
      </c>
      <c r="D43" s="8">
        <f>D40+D41</f>
        <v>2285330.71</v>
      </c>
      <c r="E43" s="8">
        <v>2442710.38</v>
      </c>
      <c r="F43" s="8">
        <f>SUM(F40:F42)</f>
        <v>1958119</v>
      </c>
      <c r="G43" s="8">
        <f>SUM(G40:G42)</f>
        <v>1958119</v>
      </c>
      <c r="H43" s="18">
        <f t="shared" si="2"/>
        <v>121.0447274645712</v>
      </c>
      <c r="I43" s="19">
        <f t="shared" si="3"/>
        <v>106.8865162189152</v>
      </c>
    </row>
    <row r="44" spans="1:9" ht="12.75">
      <c r="A44" s="7" t="s">
        <v>187</v>
      </c>
      <c r="B44" s="8">
        <v>2008620.76</v>
      </c>
      <c r="C44" s="8">
        <v>2000672</v>
      </c>
      <c r="D44" s="8">
        <v>2285330.71</v>
      </c>
      <c r="E44" s="8">
        <v>2442710.38</v>
      </c>
      <c r="F44" s="8">
        <f>SUM(F19)</f>
        <v>1958119</v>
      </c>
      <c r="G44" s="8">
        <v>1958119</v>
      </c>
      <c r="H44" s="18">
        <f t="shared" si="2"/>
        <v>121.6113279641698</v>
      </c>
      <c r="I44" s="19">
        <f t="shared" si="3"/>
        <v>106.8865162189152</v>
      </c>
    </row>
    <row r="45" spans="1:9" ht="25.5">
      <c r="A45" s="7" t="s">
        <v>188</v>
      </c>
      <c r="B45" s="8">
        <v>0</v>
      </c>
      <c r="C45" s="8">
        <v>0</v>
      </c>
      <c r="D45" s="8">
        <v>0</v>
      </c>
      <c r="E45" s="8">
        <f>D45*7.5345</f>
        <v>0</v>
      </c>
      <c r="F45" s="8">
        <f>SUM(F27)</f>
        <v>0</v>
      </c>
      <c r="G45" s="8">
        <f>SUM(G27)</f>
        <v>0</v>
      </c>
      <c r="H45" s="18">
        <v>0</v>
      </c>
      <c r="I45" s="19">
        <v>0</v>
      </c>
    </row>
    <row r="46" spans="1:9" ht="25.5">
      <c r="A46" s="7" t="s">
        <v>189</v>
      </c>
      <c r="B46" s="8">
        <v>2008620.76</v>
      </c>
      <c r="C46" s="8">
        <v>2000672</v>
      </c>
      <c r="D46" s="8">
        <v>2285330.71</v>
      </c>
      <c r="E46" s="8">
        <v>2442710.38</v>
      </c>
      <c r="F46" s="8">
        <f>SUM(F44:F45)</f>
        <v>1958119</v>
      </c>
      <c r="G46" s="8">
        <f>SUM(G44:G45)</f>
        <v>1958119</v>
      </c>
      <c r="H46" s="18">
        <f t="shared" si="2"/>
        <v>121.6113279641698</v>
      </c>
      <c r="I46" s="19">
        <f t="shared" si="3"/>
        <v>106.8865162189152</v>
      </c>
    </row>
    <row r="47" ht="409.5" customHeight="1" hidden="1"/>
    <row r="48" ht="12.75">
      <c r="A48" s="1" t="s">
        <v>356</v>
      </c>
    </row>
    <row r="49" ht="13.5" thickBot="1"/>
    <row r="50" spans="1:9" s="56" customFormat="1" ht="12.75">
      <c r="A50" s="193" t="s">
        <v>421</v>
      </c>
      <c r="B50" s="194"/>
      <c r="C50" s="195"/>
      <c r="D50" s="199" t="s">
        <v>415</v>
      </c>
      <c r="E50" s="200"/>
      <c r="F50" s="200"/>
      <c r="G50" s="200"/>
      <c r="H50" s="200"/>
      <c r="I50" s="201"/>
    </row>
    <row r="51" spans="1:9" s="24" customFormat="1" ht="30" customHeight="1" thickBot="1">
      <c r="A51" s="196"/>
      <c r="B51" s="197"/>
      <c r="C51" s="198"/>
      <c r="D51" s="202"/>
      <c r="E51" s="203"/>
      <c r="F51" s="203"/>
      <c r="G51" s="203"/>
      <c r="H51" s="203"/>
      <c r="I51" s="204"/>
    </row>
    <row r="52" spans="1:9" s="133" customFormat="1" ht="19.5" customHeight="1">
      <c r="A52" s="128"/>
      <c r="B52" s="129"/>
      <c r="C52" s="129"/>
      <c r="D52" s="130"/>
      <c r="E52" s="130"/>
      <c r="F52" s="130"/>
      <c r="G52" s="130"/>
      <c r="H52" s="131"/>
      <c r="I52" s="132"/>
    </row>
    <row r="53" spans="1:9" ht="12.75">
      <c r="A53" s="127"/>
      <c r="B53" s="127"/>
      <c r="C53" s="127"/>
      <c r="D53" s="127"/>
      <c r="E53" s="127"/>
      <c r="F53" s="127"/>
      <c r="G53" s="127"/>
      <c r="H53" s="127"/>
      <c r="I53" s="127"/>
    </row>
  </sheetData>
  <sheetProtection/>
  <mergeCells count="8">
    <mergeCell ref="A50:C51"/>
    <mergeCell ref="D50:I51"/>
    <mergeCell ref="A10:I10"/>
    <mergeCell ref="A11:B11"/>
    <mergeCell ref="A23:B23"/>
    <mergeCell ref="A30:B30"/>
    <mergeCell ref="A34:B34"/>
    <mergeCell ref="A37:B37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50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view="pageBreakPreview" zoomScale="89" zoomScaleNormal="89" zoomScaleSheetLayoutView="89" zoomScalePageLayoutView="0" workbookViewId="0" topLeftCell="A1">
      <selection activeCell="A9" sqref="A9:K9"/>
    </sheetView>
  </sheetViews>
  <sheetFormatPr defaultColWidth="9.140625" defaultRowHeight="30" customHeight="1"/>
  <cols>
    <col min="1" max="1" width="9.28125" style="69" customWidth="1"/>
    <col min="2" max="2" width="42.28125" style="24" customWidth="1"/>
    <col min="3" max="9" width="15.421875" style="52" customWidth="1"/>
    <col min="10" max="11" width="14.28125" style="27" customWidth="1"/>
    <col min="12" max="14" width="16.57421875" style="24" customWidth="1"/>
    <col min="15" max="18" width="15.140625" style="24" customWidth="1"/>
    <col min="19" max="19" width="16.7109375" style="24" hidden="1" customWidth="1"/>
    <col min="20" max="20" width="16.421875" style="24" hidden="1" customWidth="1"/>
    <col min="21" max="21" width="12.57421875" style="24" hidden="1" customWidth="1"/>
    <col min="22" max="22" width="15.140625" style="24" customWidth="1"/>
    <col min="23" max="16384" width="9.140625" style="24" customWidth="1"/>
  </cols>
  <sheetData>
    <row r="1" spans="1:11" ht="15">
      <c r="A1" s="208" t="s">
        <v>376</v>
      </c>
      <c r="B1" s="208"/>
      <c r="C1" s="25"/>
      <c r="D1" s="25"/>
      <c r="E1" s="26"/>
      <c r="F1" s="26"/>
      <c r="G1" s="26"/>
      <c r="H1" s="24"/>
      <c r="I1" s="24"/>
      <c r="J1" s="24"/>
      <c r="K1" s="24"/>
    </row>
    <row r="2" spans="1:11" ht="15">
      <c r="A2" s="208" t="s">
        <v>377</v>
      </c>
      <c r="B2" s="208"/>
      <c r="C2" s="25"/>
      <c r="D2" s="25"/>
      <c r="E2" s="26"/>
      <c r="F2" s="26"/>
      <c r="G2" s="26"/>
      <c r="H2" s="24"/>
      <c r="I2" s="24"/>
      <c r="J2" s="24"/>
      <c r="K2" s="24"/>
    </row>
    <row r="3" spans="1:11" ht="15">
      <c r="A3" s="208" t="s">
        <v>378</v>
      </c>
      <c r="B3" s="208"/>
      <c r="C3" s="25"/>
      <c r="D3" s="25"/>
      <c r="E3" s="26"/>
      <c r="F3" s="26"/>
      <c r="G3" s="26"/>
      <c r="H3" s="24"/>
      <c r="I3" s="24"/>
      <c r="J3" s="24"/>
      <c r="K3" s="24"/>
    </row>
    <row r="4" spans="1:11" ht="15">
      <c r="A4" s="208" t="s">
        <v>379</v>
      </c>
      <c r="B4" s="208"/>
      <c r="C4" s="25"/>
      <c r="D4" s="25"/>
      <c r="E4" s="26"/>
      <c r="F4" s="26"/>
      <c r="G4" s="26"/>
      <c r="H4" s="24"/>
      <c r="I4" s="24"/>
      <c r="J4" s="24"/>
      <c r="K4" s="24"/>
    </row>
    <row r="5" spans="1:11" ht="15">
      <c r="A5" s="208" t="s">
        <v>380</v>
      </c>
      <c r="B5" s="208"/>
      <c r="C5" s="25"/>
      <c r="D5" s="25"/>
      <c r="E5" s="26"/>
      <c r="F5" s="26"/>
      <c r="G5" s="26"/>
      <c r="H5" s="24"/>
      <c r="I5" s="24"/>
      <c r="J5" s="24"/>
      <c r="K5" s="24"/>
    </row>
    <row r="6" spans="1:11" ht="18" customHeight="1">
      <c r="A6" s="209" t="s">
        <v>410</v>
      </c>
      <c r="B6" s="209"/>
      <c r="C6" s="25"/>
      <c r="D6" s="25"/>
      <c r="E6" s="26"/>
      <c r="F6" s="27"/>
      <c r="G6" s="24"/>
      <c r="H6" s="24"/>
      <c r="I6" s="24"/>
      <c r="J6" s="24"/>
      <c r="K6" s="24"/>
    </row>
    <row r="7" spans="1:11" ht="15">
      <c r="A7" s="157" t="s">
        <v>412</v>
      </c>
      <c r="B7" s="25"/>
      <c r="C7" s="25"/>
      <c r="D7" s="25"/>
      <c r="E7" s="26"/>
      <c r="F7" s="27"/>
      <c r="G7" s="24"/>
      <c r="H7" s="24"/>
      <c r="I7" s="24"/>
      <c r="J7" s="24"/>
      <c r="K7" s="24"/>
    </row>
    <row r="8" spans="1:11" ht="15">
      <c r="A8" s="157" t="s">
        <v>419</v>
      </c>
      <c r="B8" s="25"/>
      <c r="C8" s="25"/>
      <c r="D8" s="25"/>
      <c r="E8" s="26"/>
      <c r="F8" s="27"/>
      <c r="G8" s="24"/>
      <c r="H8" s="24"/>
      <c r="I8" s="24"/>
      <c r="J8" s="24"/>
      <c r="K8" s="24"/>
    </row>
    <row r="9" spans="1:13" ht="30" customHeight="1">
      <c r="A9" s="210" t="s">
        <v>417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93"/>
      <c r="M9" s="93"/>
    </row>
    <row r="10" spans="1:11" s="32" customFormat="1" ht="42" customHeight="1">
      <c r="A10" s="67" t="s">
        <v>67</v>
      </c>
      <c r="B10" s="29" t="s">
        <v>68</v>
      </c>
      <c r="C10" s="30" t="s">
        <v>360</v>
      </c>
      <c r="D10" s="30" t="s">
        <v>398</v>
      </c>
      <c r="E10" s="31" t="s">
        <v>384</v>
      </c>
      <c r="F10" s="31" t="s">
        <v>177</v>
      </c>
      <c r="G10" s="172" t="s">
        <v>383</v>
      </c>
      <c r="H10" s="31" t="s">
        <v>344</v>
      </c>
      <c r="I10" s="31" t="s">
        <v>345</v>
      </c>
      <c r="J10" s="5" t="s">
        <v>69</v>
      </c>
      <c r="K10" s="5" t="s">
        <v>69</v>
      </c>
    </row>
    <row r="11" spans="1:11" s="35" customFormat="1" ht="30" customHeight="1">
      <c r="A11" s="213">
        <v>1</v>
      </c>
      <c r="B11" s="214"/>
      <c r="C11" s="114">
        <v>2</v>
      </c>
      <c r="D11" s="114">
        <v>3</v>
      </c>
      <c r="E11" s="65">
        <v>4</v>
      </c>
      <c r="F11" s="65">
        <v>5</v>
      </c>
      <c r="G11" s="65">
        <v>6</v>
      </c>
      <c r="H11" s="65">
        <v>7</v>
      </c>
      <c r="I11" s="65">
        <v>8</v>
      </c>
      <c r="J11" s="6" t="s">
        <v>407</v>
      </c>
      <c r="K11" s="6" t="s">
        <v>371</v>
      </c>
    </row>
    <row r="12" spans="1:11" ht="30" customHeight="1">
      <c r="A12" s="86">
        <v>6</v>
      </c>
      <c r="B12" s="87" t="s">
        <v>209</v>
      </c>
      <c r="C12" s="115">
        <v>2019376.22</v>
      </c>
      <c r="D12" s="115">
        <v>1998672</v>
      </c>
      <c r="E12" s="115">
        <f>SUM(E13,E24,E30,E33,E39)</f>
        <v>2275928.52</v>
      </c>
      <c r="F12" s="115">
        <f>G12-E12</f>
        <v>157379.66999999993</v>
      </c>
      <c r="G12" s="115">
        <f>SUM(G13,G24,G30,G33,G39)</f>
        <v>2433308.19</v>
      </c>
      <c r="H12" s="115">
        <f>SUM(H13,H24,H30,H33,H39)</f>
        <v>1958119</v>
      </c>
      <c r="I12" s="115">
        <f>SUM(I13,I24,I30,I33,I39)</f>
        <v>1958119</v>
      </c>
      <c r="J12" s="83">
        <f>G12/C12*100</f>
        <v>120.49801150971264</v>
      </c>
      <c r="K12" s="83" t="e">
        <f>E12/#REF!*100</f>
        <v>#REF!</v>
      </c>
    </row>
    <row r="13" spans="1:11" ht="30" customHeight="1">
      <c r="A13" s="36">
        <v>63</v>
      </c>
      <c r="B13" s="37" t="s">
        <v>77</v>
      </c>
      <c r="C13" s="54">
        <v>1626994.98</v>
      </c>
      <c r="D13" s="54">
        <v>1675483</v>
      </c>
      <c r="E13" s="54">
        <f>SUM(E14,E16,E19,E22)</f>
        <v>1876463.82</v>
      </c>
      <c r="F13" s="54">
        <f>G13-E13</f>
        <v>110424.32999999984</v>
      </c>
      <c r="G13" s="54">
        <f>SUM(G14,G16,G19,G22)</f>
        <v>1986888.15</v>
      </c>
      <c r="H13" s="54">
        <v>1675075</v>
      </c>
      <c r="I13" s="54">
        <v>1675075</v>
      </c>
      <c r="J13" s="10">
        <f>G13/C13*100</f>
        <v>122.12011557650904</v>
      </c>
      <c r="K13" s="10" t="e">
        <f>E13/#REF!*100</f>
        <v>#REF!</v>
      </c>
    </row>
    <row r="14" spans="1:11" s="39" customFormat="1" ht="30" customHeight="1">
      <c r="A14" s="36">
        <v>634</v>
      </c>
      <c r="B14" s="37" t="s">
        <v>78</v>
      </c>
      <c r="C14" s="54">
        <v>0</v>
      </c>
      <c r="D14" s="54">
        <v>0</v>
      </c>
      <c r="E14" s="54">
        <f>E15</f>
        <v>0</v>
      </c>
      <c r="F14" s="54">
        <f aca="true" t="shared" si="0" ref="F14:F41">G14-E14</f>
        <v>4840</v>
      </c>
      <c r="G14" s="54">
        <v>4840</v>
      </c>
      <c r="H14" s="54"/>
      <c r="I14" s="54"/>
      <c r="J14" s="10" t="e">
        <f aca="true" t="shared" si="1" ref="J14:J42">G14/C14*100</f>
        <v>#DIV/0!</v>
      </c>
      <c r="K14" s="10">
        <v>0</v>
      </c>
    </row>
    <row r="15" spans="1:11" ht="30" customHeight="1">
      <c r="A15" s="40">
        <v>6341</v>
      </c>
      <c r="B15" s="41" t="s">
        <v>158</v>
      </c>
      <c r="C15" s="55">
        <v>0</v>
      </c>
      <c r="D15" s="55">
        <v>0</v>
      </c>
      <c r="E15" s="55">
        <v>0</v>
      </c>
      <c r="F15" s="55"/>
      <c r="G15" s="55"/>
      <c r="H15" s="55"/>
      <c r="I15" s="55"/>
      <c r="J15" s="10" t="e">
        <f t="shared" si="1"/>
        <v>#DIV/0!</v>
      </c>
      <c r="K15" s="10">
        <v>0</v>
      </c>
    </row>
    <row r="16" spans="1:11" s="39" customFormat="1" ht="30" customHeight="1">
      <c r="A16" s="36">
        <v>636</v>
      </c>
      <c r="B16" s="37" t="s">
        <v>79</v>
      </c>
      <c r="C16" s="54">
        <v>1621800.99</v>
      </c>
      <c r="D16" s="54">
        <v>1669133</v>
      </c>
      <c r="E16" s="54">
        <f>SUM(E17:E18)</f>
        <v>1870113.82</v>
      </c>
      <c r="F16" s="54">
        <f t="shared" si="0"/>
        <v>105584.32999999984</v>
      </c>
      <c r="G16" s="54">
        <v>1975698.15</v>
      </c>
      <c r="H16" s="54"/>
      <c r="I16" s="54"/>
      <c r="J16" s="10">
        <f t="shared" si="1"/>
        <v>121.82124454123067</v>
      </c>
      <c r="K16" s="10" t="e">
        <f>E16/#REF!*100</f>
        <v>#REF!</v>
      </c>
    </row>
    <row r="17" spans="1:11" ht="30" customHeight="1">
      <c r="A17" s="40">
        <v>6361</v>
      </c>
      <c r="B17" s="41" t="s">
        <v>140</v>
      </c>
      <c r="C17" s="54">
        <v>1597062.98</v>
      </c>
      <c r="D17" s="54">
        <v>1645873</v>
      </c>
      <c r="E17" s="55">
        <v>1839483.82</v>
      </c>
      <c r="F17" s="54"/>
      <c r="G17" s="55"/>
      <c r="H17" s="55"/>
      <c r="I17" s="55"/>
      <c r="J17" s="10">
        <f t="shared" si="1"/>
        <v>0</v>
      </c>
      <c r="K17" s="10" t="e">
        <f>E17/#REF!*100</f>
        <v>#REF!</v>
      </c>
    </row>
    <row r="18" spans="1:11" ht="30" customHeight="1">
      <c r="A18" s="40">
        <v>6362</v>
      </c>
      <c r="B18" s="41" t="s">
        <v>141</v>
      </c>
      <c r="C18" s="54">
        <v>24738.01</v>
      </c>
      <c r="D18" s="54">
        <v>30630</v>
      </c>
      <c r="E18" s="55">
        <v>30630</v>
      </c>
      <c r="F18" s="54"/>
      <c r="G18" s="55"/>
      <c r="H18" s="55"/>
      <c r="I18" s="55"/>
      <c r="J18" s="10">
        <f t="shared" si="1"/>
        <v>0</v>
      </c>
      <c r="K18" s="10" t="e">
        <f>E18/#REF!*100</f>
        <v>#REF!</v>
      </c>
    </row>
    <row r="19" spans="1:11" s="39" customFormat="1" ht="30" customHeight="1">
      <c r="A19" s="36">
        <v>638</v>
      </c>
      <c r="B19" s="37" t="s">
        <v>142</v>
      </c>
      <c r="C19" s="54">
        <v>5140.9</v>
      </c>
      <c r="D19" s="54">
        <v>6270</v>
      </c>
      <c r="E19" s="54">
        <f>E20</f>
        <v>6270</v>
      </c>
      <c r="F19" s="54">
        <f t="shared" si="0"/>
        <v>0</v>
      </c>
      <c r="G19" s="54">
        <v>6270</v>
      </c>
      <c r="H19" s="54"/>
      <c r="I19" s="54"/>
      <c r="J19" s="10">
        <f t="shared" si="1"/>
        <v>121.96308039448347</v>
      </c>
      <c r="K19" s="10" t="e">
        <f>E19/#REF!*100</f>
        <v>#REF!</v>
      </c>
    </row>
    <row r="20" spans="1:11" ht="30" customHeight="1">
      <c r="A20" s="40">
        <v>6381</v>
      </c>
      <c r="B20" s="41" t="s">
        <v>143</v>
      </c>
      <c r="C20" s="54">
        <v>5140.9</v>
      </c>
      <c r="D20" s="54">
        <v>6270</v>
      </c>
      <c r="E20" s="55">
        <v>6270</v>
      </c>
      <c r="F20" s="54"/>
      <c r="G20" s="55"/>
      <c r="H20" s="55"/>
      <c r="I20" s="55"/>
      <c r="J20" s="10">
        <f t="shared" si="1"/>
        <v>0</v>
      </c>
      <c r="K20" s="10" t="e">
        <f>E20/#REF!*100</f>
        <v>#REF!</v>
      </c>
    </row>
    <row r="21" spans="1:11" ht="30" customHeight="1">
      <c r="A21" s="40">
        <v>6382</v>
      </c>
      <c r="B21" s="41" t="s">
        <v>224</v>
      </c>
      <c r="C21" s="54">
        <v>0</v>
      </c>
      <c r="D21" s="54">
        <v>0</v>
      </c>
      <c r="E21" s="55"/>
      <c r="F21" s="54"/>
      <c r="G21" s="55"/>
      <c r="H21" s="55"/>
      <c r="I21" s="55"/>
      <c r="J21" s="10" t="e">
        <f t="shared" si="1"/>
        <v>#DIV/0!</v>
      </c>
      <c r="K21" s="10">
        <v>0</v>
      </c>
    </row>
    <row r="22" spans="1:11" s="39" customFormat="1" ht="30" customHeight="1">
      <c r="A22" s="36">
        <v>639</v>
      </c>
      <c r="B22" s="37" t="s">
        <v>406</v>
      </c>
      <c r="C22" s="54">
        <v>53.09</v>
      </c>
      <c r="D22" s="54">
        <v>80</v>
      </c>
      <c r="E22" s="54">
        <v>80</v>
      </c>
      <c r="F22" s="54">
        <f t="shared" si="0"/>
        <v>0</v>
      </c>
      <c r="G22" s="54">
        <v>80</v>
      </c>
      <c r="H22" s="54"/>
      <c r="I22" s="54"/>
      <c r="J22" s="10">
        <f t="shared" si="1"/>
        <v>150.68751177246185</v>
      </c>
      <c r="K22" s="10" t="e">
        <f>E22/#REF!*100</f>
        <v>#REF!</v>
      </c>
    </row>
    <row r="23" spans="1:11" ht="30" customHeight="1">
      <c r="A23" s="40">
        <v>6391</v>
      </c>
      <c r="B23" s="41" t="s">
        <v>223</v>
      </c>
      <c r="C23" s="54">
        <v>53.09</v>
      </c>
      <c r="D23" s="54">
        <v>80</v>
      </c>
      <c r="E23" s="55">
        <v>80</v>
      </c>
      <c r="F23" s="54"/>
      <c r="G23" s="55"/>
      <c r="H23" s="55"/>
      <c r="I23" s="55"/>
      <c r="J23" s="10">
        <f t="shared" si="1"/>
        <v>0</v>
      </c>
      <c r="K23" s="10" t="e">
        <f>E23/#REF!*100</f>
        <v>#REF!</v>
      </c>
    </row>
    <row r="24" spans="1:11" ht="30" customHeight="1">
      <c r="A24" s="36">
        <v>64</v>
      </c>
      <c r="B24" s="37" t="s">
        <v>145</v>
      </c>
      <c r="C24" s="54">
        <v>816.77</v>
      </c>
      <c r="D24" s="54">
        <v>1</v>
      </c>
      <c r="E24" s="54">
        <v>0</v>
      </c>
      <c r="F24" s="54">
        <f t="shared" si="0"/>
        <v>0</v>
      </c>
      <c r="G24" s="54">
        <v>0</v>
      </c>
      <c r="H24" s="54">
        <v>1</v>
      </c>
      <c r="I24" s="54">
        <v>1</v>
      </c>
      <c r="J24" s="10">
        <f t="shared" si="1"/>
        <v>0</v>
      </c>
      <c r="K24" s="10" t="e">
        <f>E24/#REF!*100</f>
        <v>#REF!</v>
      </c>
    </row>
    <row r="25" spans="1:11" s="39" customFormat="1" ht="30" customHeight="1">
      <c r="A25" s="36">
        <v>641</v>
      </c>
      <c r="B25" s="37" t="s">
        <v>146</v>
      </c>
      <c r="C25" s="54">
        <v>0.32</v>
      </c>
      <c r="D25" s="54">
        <v>1</v>
      </c>
      <c r="E25" s="54">
        <v>0</v>
      </c>
      <c r="F25" s="54">
        <f t="shared" si="0"/>
        <v>0</v>
      </c>
      <c r="G25" s="54">
        <v>0</v>
      </c>
      <c r="H25" s="54"/>
      <c r="I25" s="54"/>
      <c r="J25" s="10">
        <f t="shared" si="1"/>
        <v>0</v>
      </c>
      <c r="K25" s="10" t="e">
        <f>E25/#REF!*100</f>
        <v>#REF!</v>
      </c>
    </row>
    <row r="26" spans="1:11" ht="30" customHeight="1">
      <c r="A26" s="40">
        <v>6413</v>
      </c>
      <c r="B26" s="41" t="s">
        <v>159</v>
      </c>
      <c r="C26" s="54">
        <v>0.32</v>
      </c>
      <c r="D26" s="54">
        <v>1</v>
      </c>
      <c r="E26" s="55">
        <v>0</v>
      </c>
      <c r="F26" s="54"/>
      <c r="G26" s="55"/>
      <c r="H26" s="55"/>
      <c r="I26" s="55"/>
      <c r="J26" s="10">
        <f t="shared" si="1"/>
        <v>0</v>
      </c>
      <c r="K26" s="10" t="e">
        <f>E26/#REF!*100</f>
        <v>#REF!</v>
      </c>
    </row>
    <row r="27" spans="1:11" s="39" customFormat="1" ht="30" customHeight="1">
      <c r="A27" s="36">
        <v>642</v>
      </c>
      <c r="B27" s="37" t="s">
        <v>147</v>
      </c>
      <c r="C27" s="54">
        <v>0</v>
      </c>
      <c r="D27" s="54">
        <v>0</v>
      </c>
      <c r="E27" s="54">
        <v>0</v>
      </c>
      <c r="F27" s="54">
        <f t="shared" si="0"/>
        <v>0</v>
      </c>
      <c r="G27" s="54">
        <v>0</v>
      </c>
      <c r="H27" s="54"/>
      <c r="I27" s="54"/>
      <c r="J27" s="10" t="e">
        <f t="shared" si="1"/>
        <v>#DIV/0!</v>
      </c>
      <c r="K27" s="10">
        <v>0</v>
      </c>
    </row>
    <row r="28" spans="1:11" ht="30" customHeight="1">
      <c r="A28" s="40">
        <v>6422</v>
      </c>
      <c r="B28" s="41" t="s">
        <v>160</v>
      </c>
      <c r="C28" s="54">
        <v>0</v>
      </c>
      <c r="D28" s="54">
        <v>0</v>
      </c>
      <c r="E28" s="55">
        <v>0</v>
      </c>
      <c r="F28" s="54"/>
      <c r="G28" s="55"/>
      <c r="H28" s="55"/>
      <c r="I28" s="55"/>
      <c r="J28" s="10" t="e">
        <f t="shared" si="1"/>
        <v>#DIV/0!</v>
      </c>
      <c r="K28" s="10">
        <v>0</v>
      </c>
    </row>
    <row r="29" spans="1:11" ht="30" customHeight="1">
      <c r="A29" s="40">
        <v>6425</v>
      </c>
      <c r="B29" s="41" t="s">
        <v>330</v>
      </c>
      <c r="C29" s="54">
        <v>816.44</v>
      </c>
      <c r="D29" s="54">
        <v>0</v>
      </c>
      <c r="E29" s="55">
        <v>0</v>
      </c>
      <c r="F29" s="54"/>
      <c r="G29" s="55"/>
      <c r="H29" s="55"/>
      <c r="I29" s="55"/>
      <c r="J29" s="10">
        <f t="shared" si="1"/>
        <v>0</v>
      </c>
      <c r="K29" s="10">
        <v>0</v>
      </c>
    </row>
    <row r="30" spans="1:11" s="39" customFormat="1" ht="30" customHeight="1">
      <c r="A30" s="36">
        <v>65</v>
      </c>
      <c r="B30" s="37" t="s">
        <v>148</v>
      </c>
      <c r="C30" s="54">
        <v>122865.37</v>
      </c>
      <c r="D30" s="54">
        <v>116120</v>
      </c>
      <c r="E30" s="54">
        <f>E31</f>
        <v>128396.95</v>
      </c>
      <c r="F30" s="54">
        <f t="shared" si="0"/>
        <v>-1446.949999999997</v>
      </c>
      <c r="G30" s="54">
        <f>G31</f>
        <v>126950</v>
      </c>
      <c r="H30" s="54">
        <v>118120</v>
      </c>
      <c r="I30" s="54">
        <v>118120</v>
      </c>
      <c r="J30" s="10">
        <f t="shared" si="1"/>
        <v>103.32447621327312</v>
      </c>
      <c r="K30" s="10" t="e">
        <f>E30/#REF!*100</f>
        <v>#REF!</v>
      </c>
    </row>
    <row r="31" spans="1:20" s="45" customFormat="1" ht="30" customHeight="1">
      <c r="A31" s="36">
        <v>652</v>
      </c>
      <c r="B31" s="37" t="s">
        <v>75</v>
      </c>
      <c r="C31" s="54">
        <v>122865.37</v>
      </c>
      <c r="D31" s="54">
        <v>116120</v>
      </c>
      <c r="E31" s="54">
        <f>E32</f>
        <v>128396.95</v>
      </c>
      <c r="F31" s="54">
        <f t="shared" si="0"/>
        <v>-1446.949999999997</v>
      </c>
      <c r="G31" s="54">
        <v>126950</v>
      </c>
      <c r="H31" s="54"/>
      <c r="I31" s="54"/>
      <c r="J31" s="10">
        <f t="shared" si="1"/>
        <v>103.32447621327312</v>
      </c>
      <c r="K31" s="10" t="e">
        <f>E31/#REF!*100</f>
        <v>#REF!</v>
      </c>
      <c r="L31" s="43"/>
      <c r="M31" s="43"/>
      <c r="N31" s="43"/>
      <c r="O31" s="43"/>
      <c r="P31" s="43"/>
      <c r="Q31" s="44"/>
      <c r="R31" s="44"/>
      <c r="S31" s="44"/>
      <c r="T31" s="44"/>
    </row>
    <row r="32" spans="1:20" s="39" customFormat="1" ht="30" customHeight="1">
      <c r="A32" s="40">
        <v>6526</v>
      </c>
      <c r="B32" s="41" t="s">
        <v>76</v>
      </c>
      <c r="C32" s="54">
        <v>122865.37</v>
      </c>
      <c r="D32" s="54">
        <v>116120</v>
      </c>
      <c r="E32" s="55">
        <v>128396.95</v>
      </c>
      <c r="F32" s="54">
        <f t="shared" si="0"/>
        <v>-128396.95</v>
      </c>
      <c r="G32" s="55"/>
      <c r="H32" s="55"/>
      <c r="I32" s="55"/>
      <c r="J32" s="10">
        <f t="shared" si="1"/>
        <v>0</v>
      </c>
      <c r="K32" s="10" t="e">
        <f>E32/#REF!*100</f>
        <v>#REF!</v>
      </c>
      <c r="L32" s="46"/>
      <c r="M32" s="46"/>
      <c r="N32" s="46"/>
      <c r="O32" s="46"/>
      <c r="P32" s="46"/>
      <c r="Q32" s="46"/>
      <c r="R32" s="46"/>
      <c r="S32" s="47"/>
      <c r="T32" s="47"/>
    </row>
    <row r="33" spans="1:11" ht="30" customHeight="1">
      <c r="A33" s="36">
        <v>66</v>
      </c>
      <c r="B33" s="37" t="s">
        <v>73</v>
      </c>
      <c r="C33" s="54">
        <v>7079.77</v>
      </c>
      <c r="D33" s="54">
        <v>2830</v>
      </c>
      <c r="E33" s="54">
        <f>SUM(E34,E36)</f>
        <v>3330</v>
      </c>
      <c r="F33" s="54">
        <f t="shared" si="0"/>
        <v>7230</v>
      </c>
      <c r="G33" s="54">
        <f>SUM(G34,G36)</f>
        <v>10560</v>
      </c>
      <c r="H33" s="54">
        <v>2830</v>
      </c>
      <c r="I33" s="54">
        <v>2830</v>
      </c>
      <c r="J33" s="10">
        <f t="shared" si="1"/>
        <v>149.15738788124472</v>
      </c>
      <c r="K33" s="10" t="e">
        <f>E33/#REF!*100</f>
        <v>#REF!</v>
      </c>
    </row>
    <row r="34" spans="1:11" s="39" customFormat="1" ht="30" customHeight="1">
      <c r="A34" s="36">
        <v>661</v>
      </c>
      <c r="B34" s="37" t="s">
        <v>149</v>
      </c>
      <c r="C34" s="54">
        <v>172.54</v>
      </c>
      <c r="D34" s="54">
        <v>1330</v>
      </c>
      <c r="E34" s="54">
        <f>E35</f>
        <v>1330</v>
      </c>
      <c r="F34" s="54">
        <f t="shared" si="0"/>
        <v>4230</v>
      </c>
      <c r="G34" s="54">
        <v>5560</v>
      </c>
      <c r="H34" s="54"/>
      <c r="I34" s="54"/>
      <c r="J34" s="10">
        <f t="shared" si="1"/>
        <v>3222.441173061319</v>
      </c>
      <c r="K34" s="10" t="e">
        <f>E34/#REF!*100</f>
        <v>#REF!</v>
      </c>
    </row>
    <row r="35" spans="1:11" ht="30" customHeight="1">
      <c r="A35" s="40">
        <v>6615</v>
      </c>
      <c r="B35" s="41" t="s">
        <v>216</v>
      </c>
      <c r="C35" s="54">
        <v>172.54</v>
      </c>
      <c r="D35" s="54">
        <v>1330</v>
      </c>
      <c r="E35" s="55">
        <v>1330</v>
      </c>
      <c r="F35" s="54">
        <f t="shared" si="0"/>
        <v>-1330</v>
      </c>
      <c r="G35" s="55"/>
      <c r="H35" s="55"/>
      <c r="I35" s="55"/>
      <c r="J35" s="10">
        <f t="shared" si="1"/>
        <v>0</v>
      </c>
      <c r="K35" s="10" t="e">
        <f>E35/#REF!*100</f>
        <v>#REF!</v>
      </c>
    </row>
    <row r="36" spans="1:11" s="39" customFormat="1" ht="30" customHeight="1">
      <c r="A36" s="36">
        <v>663</v>
      </c>
      <c r="B36" s="37" t="s">
        <v>74</v>
      </c>
      <c r="C36" s="54">
        <v>6907.23</v>
      </c>
      <c r="D36" s="54">
        <v>1500</v>
      </c>
      <c r="E36" s="54">
        <f>SUM(E37:E38)</f>
        <v>2000</v>
      </c>
      <c r="F36" s="54">
        <f t="shared" si="0"/>
        <v>3000</v>
      </c>
      <c r="G36" s="54">
        <v>5000</v>
      </c>
      <c r="H36" s="54"/>
      <c r="I36" s="54"/>
      <c r="J36" s="10">
        <f t="shared" si="1"/>
        <v>72.38791816690627</v>
      </c>
      <c r="K36" s="10" t="e">
        <f>E36/#REF!*100</f>
        <v>#REF!</v>
      </c>
    </row>
    <row r="37" spans="1:11" ht="30" customHeight="1">
      <c r="A37" s="40">
        <v>6631</v>
      </c>
      <c r="B37" s="41" t="s">
        <v>150</v>
      </c>
      <c r="C37" s="54">
        <v>1711.53</v>
      </c>
      <c r="D37" s="54">
        <v>1500</v>
      </c>
      <c r="E37" s="55">
        <v>1500</v>
      </c>
      <c r="F37" s="54">
        <f t="shared" si="0"/>
        <v>-1500</v>
      </c>
      <c r="G37" s="55"/>
      <c r="H37" s="55"/>
      <c r="I37" s="55"/>
      <c r="J37" s="10">
        <f t="shared" si="1"/>
        <v>0</v>
      </c>
      <c r="K37" s="10" t="e">
        <f>E37/#REF!*100</f>
        <v>#REF!</v>
      </c>
    </row>
    <row r="38" spans="1:11" ht="30" customHeight="1">
      <c r="A38" s="40">
        <v>6632</v>
      </c>
      <c r="B38" s="41" t="s">
        <v>222</v>
      </c>
      <c r="C38" s="54">
        <v>5195.7</v>
      </c>
      <c r="D38" s="54">
        <v>0</v>
      </c>
      <c r="E38" s="55">
        <v>500</v>
      </c>
      <c r="F38" s="54">
        <f t="shared" si="0"/>
        <v>-500</v>
      </c>
      <c r="G38" s="55"/>
      <c r="H38" s="55"/>
      <c r="I38" s="55"/>
      <c r="J38" s="10">
        <f t="shared" si="1"/>
        <v>0</v>
      </c>
      <c r="K38" s="10" t="e">
        <f>E38/#REF!*100</f>
        <v>#REF!</v>
      </c>
    </row>
    <row r="39" spans="1:11" ht="30" customHeight="1">
      <c r="A39" s="36">
        <v>67</v>
      </c>
      <c r="B39" s="37" t="s">
        <v>70</v>
      </c>
      <c r="C39" s="54">
        <v>261619.34</v>
      </c>
      <c r="D39" s="54">
        <v>204238</v>
      </c>
      <c r="E39" s="54">
        <f>E40</f>
        <v>267737.75</v>
      </c>
      <c r="F39" s="54">
        <f t="shared" si="0"/>
        <v>41172.28999999998</v>
      </c>
      <c r="G39" s="54">
        <f>G40</f>
        <v>308910.04</v>
      </c>
      <c r="H39" s="54">
        <v>162093</v>
      </c>
      <c r="I39" s="54">
        <v>162093</v>
      </c>
      <c r="J39" s="10">
        <f t="shared" si="1"/>
        <v>118.07614834591355</v>
      </c>
      <c r="K39" s="10" t="e">
        <f>E39/#REF!*100</f>
        <v>#REF!</v>
      </c>
    </row>
    <row r="40" spans="1:11" ht="30" customHeight="1">
      <c r="A40" s="36">
        <v>671</v>
      </c>
      <c r="B40" s="37" t="s">
        <v>144</v>
      </c>
      <c r="C40" s="54">
        <v>261619.34</v>
      </c>
      <c r="D40" s="54">
        <v>204238</v>
      </c>
      <c r="E40" s="54">
        <f>SUM(E41:E42)</f>
        <v>267737.75</v>
      </c>
      <c r="F40" s="54">
        <f t="shared" si="0"/>
        <v>41172.28999999998</v>
      </c>
      <c r="G40" s="54">
        <v>308910.04</v>
      </c>
      <c r="H40" s="54"/>
      <c r="I40" s="54"/>
      <c r="J40" s="10">
        <f t="shared" si="1"/>
        <v>118.07614834591355</v>
      </c>
      <c r="K40" s="10" t="e">
        <f>E40/#REF!*100</f>
        <v>#REF!</v>
      </c>
    </row>
    <row r="41" spans="1:11" ht="30" customHeight="1">
      <c r="A41" s="40">
        <v>6711</v>
      </c>
      <c r="B41" s="41" t="s">
        <v>71</v>
      </c>
      <c r="C41" s="54">
        <v>260690.28</v>
      </c>
      <c r="D41" s="54">
        <v>203608</v>
      </c>
      <c r="E41" s="55">
        <v>264952.66</v>
      </c>
      <c r="F41" s="54">
        <f t="shared" si="0"/>
        <v>-264952.66</v>
      </c>
      <c r="G41" s="55"/>
      <c r="H41" s="55"/>
      <c r="I41" s="55"/>
      <c r="J41" s="10">
        <f t="shared" si="1"/>
        <v>0</v>
      </c>
      <c r="K41" s="10" t="e">
        <f>E41/#REF!*100</f>
        <v>#REF!</v>
      </c>
    </row>
    <row r="42" spans="1:12" ht="37.5" customHeight="1">
      <c r="A42" s="40">
        <v>6712</v>
      </c>
      <c r="B42" s="74" t="s">
        <v>72</v>
      </c>
      <c r="C42" s="54">
        <v>929.06</v>
      </c>
      <c r="D42" s="54">
        <v>630</v>
      </c>
      <c r="E42" s="55">
        <v>2785.09</v>
      </c>
      <c r="F42" s="54">
        <f>G42-E42</f>
        <v>-2785.09</v>
      </c>
      <c r="G42" s="55"/>
      <c r="H42" s="55"/>
      <c r="I42" s="55"/>
      <c r="J42" s="10">
        <f t="shared" si="1"/>
        <v>0</v>
      </c>
      <c r="K42" s="10" t="e">
        <f>E42/#REF!*100</f>
        <v>#REF!</v>
      </c>
      <c r="L42" s="48"/>
    </row>
    <row r="43" spans="1:12" s="39" customFormat="1" ht="30" customHeight="1">
      <c r="A43" s="84">
        <v>7</v>
      </c>
      <c r="B43" s="80" t="s">
        <v>195</v>
      </c>
      <c r="C43" s="115">
        <v>0</v>
      </c>
      <c r="D43" s="116">
        <v>0</v>
      </c>
      <c r="E43" s="116">
        <f>SUM(E44,E46)</f>
        <v>0</v>
      </c>
      <c r="F43" s="116"/>
      <c r="G43" s="116">
        <f>SUM(G44,G46)</f>
        <v>0</v>
      </c>
      <c r="H43" s="116">
        <f>SUM(H44,H46)</f>
        <v>0</v>
      </c>
      <c r="I43" s="116">
        <f>SUM(I44,I46)</f>
        <v>0</v>
      </c>
      <c r="J43" s="83" t="e">
        <f>#REF!/#REF!*100</f>
        <v>#REF!</v>
      </c>
      <c r="K43" s="83">
        <v>0</v>
      </c>
      <c r="L43" s="48"/>
    </row>
    <row r="44" spans="1:12" s="39" customFormat="1" ht="30" customHeight="1">
      <c r="A44" s="73">
        <v>71</v>
      </c>
      <c r="B44" s="71" t="s">
        <v>196</v>
      </c>
      <c r="C44" s="54">
        <v>0</v>
      </c>
      <c r="D44" s="117">
        <v>0</v>
      </c>
      <c r="E44" s="117">
        <f>E45</f>
        <v>0</v>
      </c>
      <c r="F44" s="117"/>
      <c r="G44" s="117">
        <f>G45</f>
        <v>0</v>
      </c>
      <c r="H44" s="117">
        <f>H45</f>
        <v>0</v>
      </c>
      <c r="I44" s="117">
        <f>I45</f>
        <v>0</v>
      </c>
      <c r="J44" s="10">
        <v>0</v>
      </c>
      <c r="K44" s="10">
        <v>0</v>
      </c>
      <c r="L44" s="48"/>
    </row>
    <row r="45" spans="1:12" ht="30" customHeight="1">
      <c r="A45" s="72">
        <v>711</v>
      </c>
      <c r="B45" s="70" t="s">
        <v>197</v>
      </c>
      <c r="C45" s="54">
        <v>0</v>
      </c>
      <c r="D45" s="54">
        <v>0</v>
      </c>
      <c r="E45" s="55"/>
      <c r="F45" s="55"/>
      <c r="G45" s="55"/>
      <c r="H45" s="55"/>
      <c r="I45" s="55"/>
      <c r="J45" s="10">
        <v>0</v>
      </c>
      <c r="K45" s="10"/>
      <c r="L45" s="48"/>
    </row>
    <row r="46" spans="1:12" s="39" customFormat="1" ht="30" customHeight="1">
      <c r="A46" s="73">
        <v>72</v>
      </c>
      <c r="B46" s="71" t="s">
        <v>198</v>
      </c>
      <c r="C46" s="54">
        <v>0</v>
      </c>
      <c r="D46" s="117">
        <v>0</v>
      </c>
      <c r="E46" s="117">
        <f>SUM(E47:E49)</f>
        <v>0</v>
      </c>
      <c r="F46" s="117"/>
      <c r="G46" s="117">
        <f>SUM(G47:G49)</f>
        <v>0</v>
      </c>
      <c r="H46" s="117">
        <f>SUM(H47:H49)</f>
        <v>0</v>
      </c>
      <c r="I46" s="117">
        <f>SUM(I47:I49)</f>
        <v>0</v>
      </c>
      <c r="J46" s="10" t="e">
        <f>#REF!/#REF!*100</f>
        <v>#REF!</v>
      </c>
      <c r="K46" s="10">
        <v>0</v>
      </c>
      <c r="L46" s="48"/>
    </row>
    <row r="47" spans="1:12" ht="30" customHeight="1">
      <c r="A47" s="72">
        <v>721</v>
      </c>
      <c r="B47" s="70" t="s">
        <v>199</v>
      </c>
      <c r="C47" s="54">
        <v>0</v>
      </c>
      <c r="D47" s="54"/>
      <c r="E47" s="55"/>
      <c r="F47" s="55"/>
      <c r="G47" s="55"/>
      <c r="H47" s="55"/>
      <c r="I47" s="55"/>
      <c r="J47" s="10" t="e">
        <f>#REF!/#REF!*100</f>
        <v>#REF!</v>
      </c>
      <c r="K47" s="10"/>
      <c r="L47" s="48"/>
    </row>
    <row r="48" spans="1:12" ht="30" customHeight="1">
      <c r="A48" s="72">
        <v>722</v>
      </c>
      <c r="B48" s="70" t="s">
        <v>200</v>
      </c>
      <c r="C48" s="54">
        <v>0</v>
      </c>
      <c r="D48" s="54"/>
      <c r="E48" s="55"/>
      <c r="F48" s="55"/>
      <c r="G48" s="55"/>
      <c r="H48" s="55"/>
      <c r="I48" s="55"/>
      <c r="J48" s="10">
        <v>0</v>
      </c>
      <c r="K48" s="10"/>
      <c r="L48" s="48"/>
    </row>
    <row r="49" spans="1:12" ht="30" customHeight="1">
      <c r="A49" s="75">
        <v>723</v>
      </c>
      <c r="B49" s="76" t="s">
        <v>201</v>
      </c>
      <c r="C49" s="54">
        <v>0</v>
      </c>
      <c r="D49" s="158"/>
      <c r="E49" s="118"/>
      <c r="F49" s="118"/>
      <c r="G49" s="118"/>
      <c r="H49" s="118"/>
      <c r="I49" s="118"/>
      <c r="J49" s="10">
        <v>0</v>
      </c>
      <c r="K49" s="10"/>
      <c r="L49" s="48"/>
    </row>
    <row r="50" spans="1:12" s="39" customFormat="1" ht="30" customHeight="1">
      <c r="A50" s="79">
        <v>8</v>
      </c>
      <c r="B50" s="80" t="s">
        <v>202</v>
      </c>
      <c r="C50" s="115">
        <v>0</v>
      </c>
      <c r="D50" s="115">
        <v>0</v>
      </c>
      <c r="E50" s="115">
        <f>SUM(E51,E53,E55)</f>
        <v>0</v>
      </c>
      <c r="F50" s="115"/>
      <c r="G50" s="115">
        <f>SUM(G51,G53,G55)</f>
        <v>0</v>
      </c>
      <c r="H50" s="115">
        <f>SUM(H51,H53,H55)</f>
        <v>0</v>
      </c>
      <c r="I50" s="115">
        <f>SUM(I51,I53,I55)</f>
        <v>0</v>
      </c>
      <c r="J50" s="83">
        <v>0</v>
      </c>
      <c r="K50" s="83">
        <v>0</v>
      </c>
      <c r="L50" s="48"/>
    </row>
    <row r="51" spans="1:12" s="39" customFormat="1" ht="30" customHeight="1">
      <c r="A51" s="77">
        <v>81</v>
      </c>
      <c r="B51" s="71" t="s">
        <v>203</v>
      </c>
      <c r="C51" s="54">
        <v>0</v>
      </c>
      <c r="D51" s="54">
        <v>0</v>
      </c>
      <c r="E51" s="54">
        <f>SUM(E52:E52)</f>
        <v>0</v>
      </c>
      <c r="F51" s="54"/>
      <c r="G51" s="54">
        <f>SUM(G52:G52)</f>
        <v>0</v>
      </c>
      <c r="H51" s="54">
        <f>SUM(H52:H52)</f>
        <v>0</v>
      </c>
      <c r="I51" s="54">
        <f>SUM(I52:I52)</f>
        <v>0</v>
      </c>
      <c r="J51" s="10">
        <v>0</v>
      </c>
      <c r="K51" s="10">
        <v>0</v>
      </c>
      <c r="L51" s="48"/>
    </row>
    <row r="52" spans="1:12" ht="30" customHeight="1">
      <c r="A52" s="78">
        <v>818</v>
      </c>
      <c r="B52" s="70" t="s">
        <v>204</v>
      </c>
      <c r="C52" s="54">
        <v>0</v>
      </c>
      <c r="D52" s="54"/>
      <c r="E52" s="55"/>
      <c r="F52" s="55"/>
      <c r="G52" s="55"/>
      <c r="H52" s="55"/>
      <c r="I52" s="55"/>
      <c r="J52" s="10">
        <v>0</v>
      </c>
      <c r="K52" s="10"/>
      <c r="L52" s="48"/>
    </row>
    <row r="53" spans="1:12" s="39" customFormat="1" ht="30" customHeight="1">
      <c r="A53" s="77">
        <v>83</v>
      </c>
      <c r="B53" s="71" t="s">
        <v>205</v>
      </c>
      <c r="C53" s="54">
        <v>0</v>
      </c>
      <c r="D53" s="54">
        <v>0</v>
      </c>
      <c r="E53" s="54"/>
      <c r="F53" s="54"/>
      <c r="G53" s="54"/>
      <c r="H53" s="54"/>
      <c r="I53" s="54"/>
      <c r="J53" s="10">
        <v>0</v>
      </c>
      <c r="K53" s="10">
        <v>0</v>
      </c>
      <c r="L53" s="48"/>
    </row>
    <row r="54" spans="1:12" ht="30" customHeight="1">
      <c r="A54" s="78">
        <v>832</v>
      </c>
      <c r="B54" s="70" t="s">
        <v>206</v>
      </c>
      <c r="C54" s="54">
        <v>0</v>
      </c>
      <c r="D54" s="54"/>
      <c r="E54" s="55"/>
      <c r="F54" s="55"/>
      <c r="G54" s="55"/>
      <c r="H54" s="55"/>
      <c r="I54" s="55"/>
      <c r="J54" s="10">
        <v>0</v>
      </c>
      <c r="K54" s="10"/>
      <c r="L54" s="48"/>
    </row>
    <row r="55" spans="1:12" s="39" customFormat="1" ht="30" customHeight="1">
      <c r="A55" s="77">
        <v>84</v>
      </c>
      <c r="B55" s="71" t="s">
        <v>207</v>
      </c>
      <c r="C55" s="54">
        <v>0</v>
      </c>
      <c r="D55" s="54">
        <v>0</v>
      </c>
      <c r="E55" s="54"/>
      <c r="F55" s="54"/>
      <c r="G55" s="54"/>
      <c r="H55" s="54"/>
      <c r="I55" s="54"/>
      <c r="J55" s="10">
        <v>0</v>
      </c>
      <c r="K55" s="10">
        <v>0</v>
      </c>
      <c r="L55" s="48"/>
    </row>
    <row r="56" spans="1:12" ht="30" customHeight="1">
      <c r="A56" s="78">
        <v>844</v>
      </c>
      <c r="B56" s="70" t="s">
        <v>208</v>
      </c>
      <c r="C56" s="54">
        <v>0</v>
      </c>
      <c r="D56" s="54"/>
      <c r="E56" s="55"/>
      <c r="F56" s="55"/>
      <c r="G56" s="55"/>
      <c r="H56" s="55"/>
      <c r="I56" s="55"/>
      <c r="J56" s="10">
        <v>0</v>
      </c>
      <c r="K56" s="10"/>
      <c r="L56" s="48"/>
    </row>
    <row r="57" spans="1:11" ht="30" customHeight="1">
      <c r="A57" s="88" t="s">
        <v>80</v>
      </c>
      <c r="B57" s="89"/>
      <c r="C57" s="115">
        <v>2019376.22</v>
      </c>
      <c r="D57" s="115">
        <v>1998672</v>
      </c>
      <c r="E57" s="119">
        <f>SUM(E12,E43,E50)</f>
        <v>2275928.52</v>
      </c>
      <c r="F57" s="119">
        <f>G57-E57</f>
        <v>157379.66999999993</v>
      </c>
      <c r="G57" s="119">
        <f>SUM(G12,G43,G50)</f>
        <v>2433308.19</v>
      </c>
      <c r="H57" s="119">
        <f>SUM(H12,H43,H50)</f>
        <v>1958119</v>
      </c>
      <c r="I57" s="119">
        <f>SUM(I12,I43,I50)</f>
        <v>1958119</v>
      </c>
      <c r="J57" s="83" t="e">
        <f>#REF!/#REF!*100</f>
        <v>#REF!</v>
      </c>
      <c r="K57" s="83" t="e">
        <f>#REF!/#REF!*100</f>
        <v>#REF!</v>
      </c>
    </row>
    <row r="58" spans="1:11" ht="30" customHeight="1">
      <c r="A58" s="68" t="s">
        <v>355</v>
      </c>
      <c r="B58" s="50"/>
      <c r="C58" s="58"/>
      <c r="D58" s="58"/>
      <c r="E58" s="58"/>
      <c r="F58" s="58"/>
      <c r="G58" s="58"/>
      <c r="H58" s="58"/>
      <c r="I58" s="58"/>
      <c r="J58" s="51"/>
      <c r="K58" s="51"/>
    </row>
    <row r="59" spans="1:11" s="53" customFormat="1" ht="20.25" customHeight="1">
      <c r="A59" s="212" t="s">
        <v>151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</row>
    <row r="60" spans="1:11" s="124" customFormat="1" ht="44.25" customHeight="1">
      <c r="A60" s="28" t="s">
        <v>213</v>
      </c>
      <c r="B60" s="29" t="s">
        <v>214</v>
      </c>
      <c r="C60" s="30" t="s">
        <v>360</v>
      </c>
      <c r="D60" s="30" t="s">
        <v>398</v>
      </c>
      <c r="E60" s="31" t="s">
        <v>384</v>
      </c>
      <c r="F60" s="31" t="s">
        <v>399</v>
      </c>
      <c r="G60" s="31" t="s">
        <v>383</v>
      </c>
      <c r="H60" s="31" t="s">
        <v>344</v>
      </c>
      <c r="I60" s="31" t="s">
        <v>345</v>
      </c>
      <c r="J60" s="6" t="s">
        <v>69</v>
      </c>
      <c r="K60" s="6" t="s">
        <v>69</v>
      </c>
    </row>
    <row r="61" spans="1:11" s="53" customFormat="1" ht="12.75">
      <c r="A61" s="211">
        <v>1</v>
      </c>
      <c r="B61" s="211"/>
      <c r="C61" s="114">
        <v>2</v>
      </c>
      <c r="D61" s="114">
        <v>3</v>
      </c>
      <c r="E61" s="65">
        <v>4</v>
      </c>
      <c r="F61" s="65">
        <v>5</v>
      </c>
      <c r="G61" s="65">
        <v>6</v>
      </c>
      <c r="H61" s="65">
        <v>7</v>
      </c>
      <c r="I61" s="65">
        <v>8</v>
      </c>
      <c r="J61" s="6" t="s">
        <v>407</v>
      </c>
      <c r="K61" s="6" t="s">
        <v>408</v>
      </c>
    </row>
    <row r="62" spans="1:11" s="53" customFormat="1" ht="20.25" customHeight="1">
      <c r="A62" s="57">
        <v>1</v>
      </c>
      <c r="B62" s="57" t="s">
        <v>152</v>
      </c>
      <c r="C62" s="49">
        <v>261619.34</v>
      </c>
      <c r="D62" s="49">
        <v>204238</v>
      </c>
      <c r="E62" s="49">
        <v>267737.75</v>
      </c>
      <c r="F62" s="49">
        <f aca="true" t="shared" si="2" ref="F62:F67">G62-E62</f>
        <v>41172.28999999998</v>
      </c>
      <c r="G62" s="49">
        <v>308910.04</v>
      </c>
      <c r="H62" s="49">
        <v>162093</v>
      </c>
      <c r="I62" s="49">
        <v>162093</v>
      </c>
      <c r="J62" s="10">
        <f aca="true" t="shared" si="3" ref="J62:J67">G62/C62*100</f>
        <v>118.07614834591355</v>
      </c>
      <c r="K62" s="10">
        <f aca="true" t="shared" si="4" ref="K62:K67">G62/E62*100</f>
        <v>115.37784268374556</v>
      </c>
    </row>
    <row r="63" spans="1:11" s="53" customFormat="1" ht="20.25" customHeight="1">
      <c r="A63" s="57">
        <v>2</v>
      </c>
      <c r="B63" s="57" t="s">
        <v>156</v>
      </c>
      <c r="C63" s="49">
        <v>989.31</v>
      </c>
      <c r="D63" s="49">
        <v>1331</v>
      </c>
      <c r="E63" s="49">
        <v>1330</v>
      </c>
      <c r="F63" s="49">
        <f t="shared" si="2"/>
        <v>4230</v>
      </c>
      <c r="G63" s="49">
        <v>5560</v>
      </c>
      <c r="H63" s="49">
        <v>1331</v>
      </c>
      <c r="I63" s="49">
        <v>1331</v>
      </c>
      <c r="J63" s="10">
        <f t="shared" si="3"/>
        <v>562.007864066875</v>
      </c>
      <c r="K63" s="10">
        <f t="shared" si="4"/>
        <v>418.0451127819549</v>
      </c>
    </row>
    <row r="64" spans="1:11" s="53" customFormat="1" ht="20.25" customHeight="1">
      <c r="A64" s="57">
        <v>3</v>
      </c>
      <c r="B64" s="57" t="s">
        <v>153</v>
      </c>
      <c r="C64" s="49">
        <v>6907.23</v>
      </c>
      <c r="D64" s="49">
        <v>1500</v>
      </c>
      <c r="E64" s="49">
        <v>2000</v>
      </c>
      <c r="F64" s="49">
        <f t="shared" si="2"/>
        <v>3000</v>
      </c>
      <c r="G64" s="49">
        <v>5000</v>
      </c>
      <c r="H64" s="49">
        <v>1500</v>
      </c>
      <c r="I64" s="49">
        <v>1500</v>
      </c>
      <c r="J64" s="10">
        <f t="shared" si="3"/>
        <v>72.38791816690627</v>
      </c>
      <c r="K64" s="10">
        <f t="shared" si="4"/>
        <v>250</v>
      </c>
    </row>
    <row r="65" spans="1:11" s="53" customFormat="1" ht="20.25" customHeight="1">
      <c r="A65" s="57">
        <v>4</v>
      </c>
      <c r="B65" s="57" t="s">
        <v>154</v>
      </c>
      <c r="C65" s="49">
        <v>122865.37</v>
      </c>
      <c r="D65" s="49">
        <v>116120</v>
      </c>
      <c r="E65" s="49">
        <v>128396.95</v>
      </c>
      <c r="F65" s="49">
        <f t="shared" si="2"/>
        <v>-1446.949999999997</v>
      </c>
      <c r="G65" s="49">
        <v>126950</v>
      </c>
      <c r="H65" s="49">
        <v>118120</v>
      </c>
      <c r="I65" s="49">
        <v>118120</v>
      </c>
      <c r="J65" s="10">
        <f t="shared" si="3"/>
        <v>103.32447621327312</v>
      </c>
      <c r="K65" s="10">
        <f t="shared" si="4"/>
        <v>98.87306513122002</v>
      </c>
    </row>
    <row r="66" spans="1:11" s="53" customFormat="1" ht="20.25" customHeight="1">
      <c r="A66" s="57">
        <v>5</v>
      </c>
      <c r="B66" s="57" t="s">
        <v>155</v>
      </c>
      <c r="C66" s="49">
        <v>1626994.98</v>
      </c>
      <c r="D66" s="49">
        <v>1675483</v>
      </c>
      <c r="E66" s="49">
        <v>1876463.82</v>
      </c>
      <c r="F66" s="49">
        <f t="shared" si="2"/>
        <v>110424.32999999984</v>
      </c>
      <c r="G66" s="49">
        <v>1986888.15</v>
      </c>
      <c r="H66" s="49">
        <v>1675075</v>
      </c>
      <c r="I66" s="49">
        <v>1675075</v>
      </c>
      <c r="J66" s="10">
        <f t="shared" si="3"/>
        <v>122.12011557650904</v>
      </c>
      <c r="K66" s="10">
        <f t="shared" si="4"/>
        <v>105.88470338852576</v>
      </c>
    </row>
    <row r="67" spans="1:11" s="56" customFormat="1" ht="20.25" customHeight="1" thickBot="1">
      <c r="A67" s="188"/>
      <c r="B67" s="189" t="s">
        <v>157</v>
      </c>
      <c r="C67" s="190">
        <v>2019376.22</v>
      </c>
      <c r="D67" s="190">
        <v>1998672</v>
      </c>
      <c r="E67" s="191">
        <f>SUM(E62:E66)</f>
        <v>2275928.52</v>
      </c>
      <c r="F67" s="190">
        <f t="shared" si="2"/>
        <v>157379.66999999993</v>
      </c>
      <c r="G67" s="191">
        <f>SUM(G62:G66)</f>
        <v>2433308.19</v>
      </c>
      <c r="H67" s="191">
        <f>SUM(H62:H66)</f>
        <v>1958119</v>
      </c>
      <c r="I67" s="191">
        <f>SUM(I62:I66)</f>
        <v>1958119</v>
      </c>
      <c r="J67" s="192">
        <f t="shared" si="3"/>
        <v>120.49801150971264</v>
      </c>
      <c r="K67" s="192">
        <f t="shared" si="4"/>
        <v>106.91496541376439</v>
      </c>
    </row>
    <row r="68" spans="1:11" s="56" customFormat="1" ht="12.75">
      <c r="A68" s="193" t="s">
        <v>422</v>
      </c>
      <c r="B68" s="194"/>
      <c r="C68" s="195"/>
      <c r="D68" s="215" t="s">
        <v>415</v>
      </c>
      <c r="E68" s="200"/>
      <c r="F68" s="200"/>
      <c r="G68" s="200"/>
      <c r="H68" s="200"/>
      <c r="I68" s="200"/>
      <c r="J68" s="200"/>
      <c r="K68" s="201"/>
    </row>
    <row r="69" spans="1:11" ht="30" customHeight="1" thickBot="1">
      <c r="A69" s="196"/>
      <c r="B69" s="197"/>
      <c r="C69" s="198"/>
      <c r="D69" s="216"/>
      <c r="E69" s="203"/>
      <c r="F69" s="203"/>
      <c r="G69" s="203"/>
      <c r="H69" s="203"/>
      <c r="I69" s="203"/>
      <c r="J69" s="203"/>
      <c r="K69" s="204"/>
    </row>
  </sheetData>
  <sheetProtection/>
  <mergeCells count="12">
    <mergeCell ref="A9:K9"/>
    <mergeCell ref="A61:B61"/>
    <mergeCell ref="A59:K59"/>
    <mergeCell ref="A11:B11"/>
    <mergeCell ref="A68:C69"/>
    <mergeCell ref="D68:K6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fitToHeight="4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89" zoomScaleNormal="89" zoomScalePageLayoutView="0" workbookViewId="0" topLeftCell="A1">
      <selection activeCell="A105" sqref="A105:C106"/>
    </sheetView>
  </sheetViews>
  <sheetFormatPr defaultColWidth="9.140625" defaultRowHeight="12.75"/>
  <cols>
    <col min="1" max="1" width="9.28125" style="69" customWidth="1"/>
    <col min="2" max="2" width="42.28125" style="24" customWidth="1"/>
    <col min="3" max="4" width="18.421875" style="25" customWidth="1"/>
    <col min="5" max="7" width="18.00390625" style="25" customWidth="1"/>
    <col min="8" max="9" width="18.8515625" style="25" customWidth="1"/>
    <col min="10" max="10" width="16.57421875" style="26" customWidth="1"/>
    <col min="11" max="11" width="15.28125" style="27" customWidth="1"/>
    <col min="12" max="14" width="15.28125" style="24" customWidth="1"/>
    <col min="15" max="18" width="15.140625" style="24" customWidth="1"/>
    <col min="19" max="19" width="16.7109375" style="24" hidden="1" customWidth="1"/>
    <col min="20" max="20" width="16.421875" style="24" hidden="1" customWidth="1"/>
    <col min="21" max="21" width="12.57421875" style="24" hidden="1" customWidth="1"/>
    <col min="22" max="22" width="15.140625" style="24" customWidth="1"/>
    <col min="23" max="16384" width="9.140625" style="24" customWidth="1"/>
  </cols>
  <sheetData>
    <row r="1" spans="1:11" ht="15">
      <c r="A1" s="208" t="s">
        <v>376</v>
      </c>
      <c r="B1" s="208"/>
      <c r="E1" s="26"/>
      <c r="F1" s="26"/>
      <c r="G1" s="26"/>
      <c r="H1" s="24"/>
      <c r="I1" s="24"/>
      <c r="J1" s="24"/>
      <c r="K1" s="24"/>
    </row>
    <row r="2" spans="1:11" ht="15">
      <c r="A2" s="208" t="s">
        <v>377</v>
      </c>
      <c r="B2" s="208"/>
      <c r="E2" s="26"/>
      <c r="F2" s="26"/>
      <c r="G2" s="26"/>
      <c r="H2" s="24"/>
      <c r="I2" s="24"/>
      <c r="J2" s="24"/>
      <c r="K2" s="24"/>
    </row>
    <row r="3" spans="1:11" ht="15">
      <c r="A3" s="208" t="s">
        <v>378</v>
      </c>
      <c r="B3" s="208"/>
      <c r="E3" s="26"/>
      <c r="F3" s="26"/>
      <c r="G3" s="26"/>
      <c r="H3" s="24"/>
      <c r="I3" s="24"/>
      <c r="J3" s="24"/>
      <c r="K3" s="24"/>
    </row>
    <row r="4" spans="1:11" ht="15">
      <c r="A4" s="208" t="s">
        <v>379</v>
      </c>
      <c r="B4" s="208"/>
      <c r="E4" s="26"/>
      <c r="F4" s="26"/>
      <c r="G4" s="26"/>
      <c r="H4" s="24"/>
      <c r="I4" s="24"/>
      <c r="J4" s="24"/>
      <c r="K4" s="24"/>
    </row>
    <row r="5" spans="1:11" ht="15">
      <c r="A5" s="208" t="s">
        <v>380</v>
      </c>
      <c r="B5" s="208"/>
      <c r="E5" s="26"/>
      <c r="F5" s="26"/>
      <c r="G5" s="26"/>
      <c r="H5" s="24"/>
      <c r="I5" s="24"/>
      <c r="J5" s="24"/>
      <c r="K5" s="24"/>
    </row>
    <row r="6" spans="1:11" ht="18" customHeight="1">
      <c r="A6" s="209" t="s">
        <v>410</v>
      </c>
      <c r="B6" s="209"/>
      <c r="E6" s="26"/>
      <c r="F6" s="27"/>
      <c r="G6" s="24"/>
      <c r="H6" s="24"/>
      <c r="I6" s="24"/>
      <c r="J6" s="24"/>
      <c r="K6" s="24"/>
    </row>
    <row r="7" spans="1:11" ht="15">
      <c r="A7" s="157" t="s">
        <v>413</v>
      </c>
      <c r="B7" s="25"/>
      <c r="E7" s="26"/>
      <c r="F7" s="27"/>
      <c r="G7" s="24"/>
      <c r="H7" s="24"/>
      <c r="I7" s="24"/>
      <c r="J7" s="24"/>
      <c r="K7" s="24"/>
    </row>
    <row r="8" spans="1:11" ht="15">
      <c r="A8" s="157" t="s">
        <v>419</v>
      </c>
      <c r="B8" s="25"/>
      <c r="E8" s="26"/>
      <c r="F8" s="27"/>
      <c r="G8" s="24"/>
      <c r="H8" s="24"/>
      <c r="I8" s="24"/>
      <c r="J8" s="24"/>
      <c r="K8" s="24"/>
    </row>
    <row r="9" spans="1:11" ht="42" customHeight="1">
      <c r="A9" s="218" t="s">
        <v>418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</row>
    <row r="10" spans="1:11" s="61" customFormat="1" ht="38.25">
      <c r="A10" s="149" t="s">
        <v>81</v>
      </c>
      <c r="B10" s="150" t="s">
        <v>68</v>
      </c>
      <c r="C10" s="151" t="s">
        <v>361</v>
      </c>
      <c r="D10" s="151" t="s">
        <v>398</v>
      </c>
      <c r="E10" s="152" t="s">
        <v>385</v>
      </c>
      <c r="F10" s="152" t="s">
        <v>177</v>
      </c>
      <c r="G10" s="172" t="s">
        <v>386</v>
      </c>
      <c r="H10" s="152" t="s">
        <v>346</v>
      </c>
      <c r="I10" s="152" t="s">
        <v>347</v>
      </c>
      <c r="J10" s="153" t="s">
        <v>69</v>
      </c>
      <c r="K10" s="154" t="s">
        <v>69</v>
      </c>
    </row>
    <row r="11" spans="1:11" s="66" customFormat="1" ht="12.75">
      <c r="A11" s="219">
        <v>1</v>
      </c>
      <c r="B11" s="220"/>
      <c r="C11" s="33">
        <v>2</v>
      </c>
      <c r="D11" s="33">
        <v>3</v>
      </c>
      <c r="E11" s="34">
        <v>4</v>
      </c>
      <c r="F11" s="34">
        <v>5</v>
      </c>
      <c r="G11" s="34">
        <v>6</v>
      </c>
      <c r="H11" s="34">
        <v>7</v>
      </c>
      <c r="I11" s="34">
        <v>8</v>
      </c>
      <c r="J11" s="34" t="s">
        <v>407</v>
      </c>
      <c r="K11" s="65" t="s">
        <v>408</v>
      </c>
    </row>
    <row r="12" spans="1:11" ht="12.75">
      <c r="A12" s="86">
        <v>3</v>
      </c>
      <c r="B12" s="90" t="s">
        <v>162</v>
      </c>
      <c r="C12" s="81">
        <v>1976280.86</v>
      </c>
      <c r="D12" s="81">
        <v>1975452</v>
      </c>
      <c r="E12" s="81">
        <f>SUM(E13,E23,E55,E59,E64,E67,)</f>
        <v>2250325.62</v>
      </c>
      <c r="F12" s="81">
        <f>G12-E12</f>
        <v>161573.7799999998</v>
      </c>
      <c r="G12" s="81">
        <f>SUM(G13,G23,G55,G59,G64,G67,)</f>
        <v>2411899.4</v>
      </c>
      <c r="H12" s="81">
        <f>SUM(H13,H23,H55,H59,H64,H67)</f>
        <v>1933529</v>
      </c>
      <c r="I12" s="81">
        <f>SUM(I13,I23,I55,I59,I64,I67)</f>
        <v>1933529</v>
      </c>
      <c r="J12" s="82">
        <f>G12/C12*100</f>
        <v>122.04233967028348</v>
      </c>
      <c r="K12" s="83">
        <f>G12/E12*100</f>
        <v>107.18001779671333</v>
      </c>
    </row>
    <row r="13" spans="1:11" ht="12.75">
      <c r="A13" s="36">
        <v>31</v>
      </c>
      <c r="B13" s="62" t="s">
        <v>82</v>
      </c>
      <c r="C13" s="38">
        <v>1543995.29</v>
      </c>
      <c r="D13" s="38">
        <v>1610758</v>
      </c>
      <c r="E13" s="38">
        <f>SUM(E14,E18,E20)</f>
        <v>1703115.35</v>
      </c>
      <c r="F13" s="38">
        <f>G13-E13</f>
        <v>118666.54000000004</v>
      </c>
      <c r="G13" s="38">
        <f>SUM(G14,G18,G20)</f>
        <v>1821781.8900000001</v>
      </c>
      <c r="H13" s="38">
        <v>1570901</v>
      </c>
      <c r="I13" s="38">
        <v>1570901</v>
      </c>
      <c r="J13" s="9">
        <f>G13/C13*100</f>
        <v>117.99141498676464</v>
      </c>
      <c r="K13" s="10">
        <f>G13/E13*100</f>
        <v>106.96761613944705</v>
      </c>
    </row>
    <row r="14" spans="1:11" ht="12.75">
      <c r="A14" s="36">
        <v>311</v>
      </c>
      <c r="B14" s="62" t="s">
        <v>83</v>
      </c>
      <c r="C14" s="38">
        <v>1275245.06</v>
      </c>
      <c r="D14" s="38">
        <v>1339477</v>
      </c>
      <c r="E14" s="38">
        <v>1403365.01</v>
      </c>
      <c r="F14" s="38">
        <f aca="true" t="shared" si="0" ref="F14:F70">G14-E14</f>
        <v>91796.58000000007</v>
      </c>
      <c r="G14" s="38">
        <v>1495161.59</v>
      </c>
      <c r="H14" s="38"/>
      <c r="I14" s="38"/>
      <c r="J14" s="9">
        <f>G14/C14*100</f>
        <v>117.2450407296618</v>
      </c>
      <c r="K14" s="10">
        <f>G14/E14*100</f>
        <v>106.54117634014546</v>
      </c>
    </row>
    <row r="15" spans="1:11" ht="12.75">
      <c r="A15" s="40">
        <v>3111</v>
      </c>
      <c r="B15" s="41" t="s">
        <v>84</v>
      </c>
      <c r="C15" s="42"/>
      <c r="D15" s="42"/>
      <c r="E15" s="42"/>
      <c r="F15" s="38">
        <f t="shared" si="0"/>
        <v>0</v>
      </c>
      <c r="G15" s="42"/>
      <c r="H15" s="42"/>
      <c r="I15" s="42"/>
      <c r="J15" s="9"/>
      <c r="K15" s="10"/>
    </row>
    <row r="16" spans="1:11" ht="12.75">
      <c r="A16" s="40">
        <v>3113</v>
      </c>
      <c r="B16" s="41" t="s">
        <v>130</v>
      </c>
      <c r="C16" s="42"/>
      <c r="D16" s="42"/>
      <c r="E16" s="42"/>
      <c r="F16" s="38">
        <f t="shared" si="0"/>
        <v>0</v>
      </c>
      <c r="G16" s="42"/>
      <c r="H16" s="42"/>
      <c r="I16" s="42"/>
      <c r="J16" s="9"/>
      <c r="K16" s="10"/>
    </row>
    <row r="17" spans="1:11" ht="12.75">
      <c r="A17" s="40">
        <v>3114</v>
      </c>
      <c r="B17" s="41" t="s">
        <v>131</v>
      </c>
      <c r="C17" s="42"/>
      <c r="D17" s="42"/>
      <c r="E17" s="42"/>
      <c r="F17" s="38">
        <f t="shared" si="0"/>
        <v>0</v>
      </c>
      <c r="G17" s="42"/>
      <c r="H17" s="42"/>
      <c r="I17" s="42"/>
      <c r="J17" s="9"/>
      <c r="K17" s="10"/>
    </row>
    <row r="18" spans="1:11" ht="12.75">
      <c r="A18" s="36">
        <v>312</v>
      </c>
      <c r="B18" s="62" t="s">
        <v>85</v>
      </c>
      <c r="C18" s="38">
        <v>58976.06</v>
      </c>
      <c r="D18" s="38">
        <v>50655</v>
      </c>
      <c r="E18" s="38">
        <v>67894</v>
      </c>
      <c r="F18" s="38">
        <f t="shared" si="0"/>
        <v>11697.5</v>
      </c>
      <c r="G18" s="38">
        <v>79591.5</v>
      </c>
      <c r="H18" s="38"/>
      <c r="I18" s="38"/>
      <c r="J18" s="9">
        <f>G18/C18*100</f>
        <v>134.95560741087147</v>
      </c>
      <c r="K18" s="10">
        <f>G18/E18*100</f>
        <v>117.22906295107079</v>
      </c>
    </row>
    <row r="19" spans="1:11" ht="12.75">
      <c r="A19" s="40" t="s">
        <v>4</v>
      </c>
      <c r="B19" s="63" t="s">
        <v>85</v>
      </c>
      <c r="C19" s="42"/>
      <c r="D19" s="42"/>
      <c r="E19" s="42"/>
      <c r="F19" s="38">
        <f t="shared" si="0"/>
        <v>0</v>
      </c>
      <c r="G19" s="42"/>
      <c r="H19" s="42"/>
      <c r="I19" s="42"/>
      <c r="J19" s="9"/>
      <c r="K19" s="10"/>
    </row>
    <row r="20" spans="1:11" ht="12.75">
      <c r="A20" s="36">
        <v>313</v>
      </c>
      <c r="B20" s="62" t="s">
        <v>86</v>
      </c>
      <c r="C20" s="38">
        <v>209774.17</v>
      </c>
      <c r="D20" s="38">
        <v>220626</v>
      </c>
      <c r="E20" s="38">
        <v>231856.34</v>
      </c>
      <c r="F20" s="38">
        <f t="shared" si="0"/>
        <v>15172.459999999992</v>
      </c>
      <c r="G20" s="38">
        <v>247028.8</v>
      </c>
      <c r="H20" s="38"/>
      <c r="I20" s="38"/>
      <c r="J20" s="9">
        <f>G20/C20*100</f>
        <v>117.75939811846231</v>
      </c>
      <c r="K20" s="10">
        <f>G20/E20*100</f>
        <v>106.54390559257511</v>
      </c>
    </row>
    <row r="21" spans="1:11" ht="12.75">
      <c r="A21" s="40">
        <v>3132</v>
      </c>
      <c r="B21" s="63" t="s">
        <v>87</v>
      </c>
      <c r="C21" s="42"/>
      <c r="D21" s="42"/>
      <c r="E21" s="42"/>
      <c r="F21" s="38">
        <f t="shared" si="0"/>
        <v>0</v>
      </c>
      <c r="G21" s="42"/>
      <c r="H21" s="42"/>
      <c r="I21" s="42"/>
      <c r="J21" s="9"/>
      <c r="K21" s="10"/>
    </row>
    <row r="22" spans="1:11" ht="25.5">
      <c r="A22" s="40">
        <v>3133</v>
      </c>
      <c r="B22" s="63" t="s">
        <v>88</v>
      </c>
      <c r="C22" s="42"/>
      <c r="D22" s="42"/>
      <c r="E22" s="42"/>
      <c r="F22" s="38">
        <f t="shared" si="0"/>
        <v>0</v>
      </c>
      <c r="G22" s="42"/>
      <c r="H22" s="42"/>
      <c r="I22" s="42"/>
      <c r="J22" s="9"/>
      <c r="K22" s="10"/>
    </row>
    <row r="23" spans="1:11" ht="12.75">
      <c r="A23" s="36">
        <v>32</v>
      </c>
      <c r="B23" s="62" t="s">
        <v>89</v>
      </c>
      <c r="C23" s="38">
        <v>354684.96</v>
      </c>
      <c r="D23" s="38">
        <v>289532.35</v>
      </c>
      <c r="E23" s="38">
        <f>SUM(E24,E29,E36,E46,E48)</f>
        <v>465646.38</v>
      </c>
      <c r="F23" s="38">
        <f t="shared" si="0"/>
        <v>27881.01999999996</v>
      </c>
      <c r="G23" s="38">
        <f>SUM(G24,G29,G36,G46,G48)</f>
        <v>493527.39999999997</v>
      </c>
      <c r="H23" s="38">
        <v>287466.35</v>
      </c>
      <c r="I23" s="38">
        <v>287466.35</v>
      </c>
      <c r="J23" s="9">
        <f>G23/C23*100</f>
        <v>139.1452854386608</v>
      </c>
      <c r="K23" s="10">
        <f>G23/E23*100</f>
        <v>105.98759513603433</v>
      </c>
    </row>
    <row r="24" spans="1:11" ht="12.75">
      <c r="A24" s="36">
        <v>321</v>
      </c>
      <c r="B24" s="62" t="s">
        <v>90</v>
      </c>
      <c r="C24" s="38">
        <v>62078.09</v>
      </c>
      <c r="D24" s="38">
        <v>61131</v>
      </c>
      <c r="E24" s="38">
        <v>71316</v>
      </c>
      <c r="F24" s="38">
        <f t="shared" si="0"/>
        <v>6502.399999999994</v>
      </c>
      <c r="G24" s="38">
        <v>77818.4</v>
      </c>
      <c r="H24" s="38"/>
      <c r="I24" s="38"/>
      <c r="J24" s="9">
        <f>G24/C24*100</f>
        <v>125.35566091031474</v>
      </c>
      <c r="K24" s="10">
        <f>G24/E24*100</f>
        <v>109.1177295417578</v>
      </c>
    </row>
    <row r="25" spans="1:11" ht="12.75">
      <c r="A25" s="40" t="s">
        <v>8</v>
      </c>
      <c r="B25" s="63" t="s">
        <v>91</v>
      </c>
      <c r="C25" s="42"/>
      <c r="D25" s="42"/>
      <c r="E25" s="42"/>
      <c r="F25" s="38">
        <f t="shared" si="0"/>
        <v>0</v>
      </c>
      <c r="G25" s="42"/>
      <c r="H25" s="42"/>
      <c r="I25" s="42"/>
      <c r="J25" s="9"/>
      <c r="K25" s="10"/>
    </row>
    <row r="26" spans="1:11" ht="25.5">
      <c r="A26" s="40" t="s">
        <v>7</v>
      </c>
      <c r="B26" s="63" t="s">
        <v>92</v>
      </c>
      <c r="C26" s="42"/>
      <c r="D26" s="42"/>
      <c r="E26" s="42"/>
      <c r="F26" s="38">
        <f t="shared" si="0"/>
        <v>0</v>
      </c>
      <c r="G26" s="42"/>
      <c r="H26" s="42"/>
      <c r="I26" s="42"/>
      <c r="J26" s="9"/>
      <c r="K26" s="10"/>
    </row>
    <row r="27" spans="1:11" ht="12.75">
      <c r="A27" s="40">
        <v>3213</v>
      </c>
      <c r="B27" s="63" t="s">
        <v>93</v>
      </c>
      <c r="C27" s="42"/>
      <c r="D27" s="42"/>
      <c r="E27" s="42"/>
      <c r="F27" s="38">
        <f t="shared" si="0"/>
        <v>0</v>
      </c>
      <c r="G27" s="42"/>
      <c r="H27" s="42"/>
      <c r="I27" s="42"/>
      <c r="J27" s="9"/>
      <c r="K27" s="10"/>
    </row>
    <row r="28" spans="1:11" ht="12.75">
      <c r="A28" s="40">
        <v>3214</v>
      </c>
      <c r="B28" s="63" t="s">
        <v>217</v>
      </c>
      <c r="C28" s="42"/>
      <c r="D28" s="42"/>
      <c r="E28" s="42"/>
      <c r="F28" s="38">
        <f t="shared" si="0"/>
        <v>0</v>
      </c>
      <c r="G28" s="42"/>
      <c r="H28" s="42"/>
      <c r="I28" s="42"/>
      <c r="J28" s="9"/>
      <c r="K28" s="10"/>
    </row>
    <row r="29" spans="1:11" ht="12.75">
      <c r="A29" s="36">
        <v>322</v>
      </c>
      <c r="B29" s="62" t="s">
        <v>94</v>
      </c>
      <c r="C29" s="38">
        <v>166487.52</v>
      </c>
      <c r="D29" s="38">
        <v>157162.98</v>
      </c>
      <c r="E29" s="38">
        <v>282152.08</v>
      </c>
      <c r="F29" s="38">
        <f t="shared" si="0"/>
        <v>12032.959999999963</v>
      </c>
      <c r="G29" s="38">
        <v>294185.04</v>
      </c>
      <c r="H29" s="38"/>
      <c r="I29" s="38"/>
      <c r="J29" s="9">
        <f>G29/C29*100</f>
        <v>176.70095632393347</v>
      </c>
      <c r="K29" s="10">
        <f>G29/E29*100</f>
        <v>104.26470717493912</v>
      </c>
    </row>
    <row r="30" spans="1:11" ht="12.75">
      <c r="A30" s="40" t="s">
        <v>44</v>
      </c>
      <c r="B30" s="63" t="s">
        <v>95</v>
      </c>
      <c r="C30" s="42"/>
      <c r="D30" s="42"/>
      <c r="E30" s="42"/>
      <c r="F30" s="38">
        <f t="shared" si="0"/>
        <v>0</v>
      </c>
      <c r="G30" s="42"/>
      <c r="H30" s="42"/>
      <c r="I30" s="42"/>
      <c r="J30" s="9"/>
      <c r="K30" s="10"/>
    </row>
    <row r="31" spans="1:11" ht="12.75">
      <c r="A31" s="40">
        <v>3222</v>
      </c>
      <c r="B31" s="63" t="s">
        <v>96</v>
      </c>
      <c r="C31" s="42"/>
      <c r="D31" s="42"/>
      <c r="E31" s="42"/>
      <c r="F31" s="38">
        <f t="shared" si="0"/>
        <v>0</v>
      </c>
      <c r="G31" s="42"/>
      <c r="H31" s="42"/>
      <c r="I31" s="42"/>
      <c r="J31" s="9"/>
      <c r="K31" s="10"/>
    </row>
    <row r="32" spans="1:11" ht="12.75">
      <c r="A32" s="40" t="s">
        <v>41</v>
      </c>
      <c r="B32" s="63" t="s">
        <v>97</v>
      </c>
      <c r="C32" s="42"/>
      <c r="D32" s="42"/>
      <c r="E32" s="42"/>
      <c r="F32" s="38">
        <f t="shared" si="0"/>
        <v>0</v>
      </c>
      <c r="G32" s="42"/>
      <c r="H32" s="42"/>
      <c r="I32" s="42"/>
      <c r="J32" s="9"/>
      <c r="K32" s="10"/>
    </row>
    <row r="33" spans="1:11" ht="25.5">
      <c r="A33" s="40" t="s">
        <v>46</v>
      </c>
      <c r="B33" s="63" t="s">
        <v>98</v>
      </c>
      <c r="C33" s="42"/>
      <c r="D33" s="42"/>
      <c r="E33" s="42"/>
      <c r="F33" s="38">
        <f t="shared" si="0"/>
        <v>0</v>
      </c>
      <c r="G33" s="42"/>
      <c r="H33" s="42"/>
      <c r="I33" s="42"/>
      <c r="J33" s="9"/>
      <c r="K33" s="10"/>
    </row>
    <row r="34" spans="1:11" ht="12.75">
      <c r="A34" s="40">
        <v>3225</v>
      </c>
      <c r="B34" s="63" t="s">
        <v>99</v>
      </c>
      <c r="C34" s="42"/>
      <c r="D34" s="42"/>
      <c r="E34" s="42"/>
      <c r="F34" s="38">
        <f t="shared" si="0"/>
        <v>0</v>
      </c>
      <c r="G34" s="42"/>
      <c r="H34" s="42"/>
      <c r="I34" s="42"/>
      <c r="J34" s="9"/>
      <c r="K34" s="10"/>
    </row>
    <row r="35" spans="1:11" ht="12.75">
      <c r="A35" s="40">
        <v>3227</v>
      </c>
      <c r="B35" s="63" t="s">
        <v>100</v>
      </c>
      <c r="C35" s="42"/>
      <c r="D35" s="42"/>
      <c r="E35" s="42"/>
      <c r="F35" s="38">
        <f t="shared" si="0"/>
        <v>0</v>
      </c>
      <c r="G35" s="42"/>
      <c r="H35" s="42"/>
      <c r="I35" s="42"/>
      <c r="J35" s="9"/>
      <c r="K35" s="10"/>
    </row>
    <row r="36" spans="1:11" ht="12.75">
      <c r="A36" s="36">
        <v>323</v>
      </c>
      <c r="B36" s="62" t="s">
        <v>101</v>
      </c>
      <c r="C36" s="38">
        <v>80594.08</v>
      </c>
      <c r="D36" s="38">
        <v>36692</v>
      </c>
      <c r="E36" s="38">
        <v>60542.65</v>
      </c>
      <c r="F36" s="38">
        <f t="shared" si="0"/>
        <v>7311.120000000003</v>
      </c>
      <c r="G36" s="38">
        <v>67853.77</v>
      </c>
      <c r="H36" s="38"/>
      <c r="I36" s="38"/>
      <c r="J36" s="9">
        <f>G36/C36*100</f>
        <v>84.19200268803863</v>
      </c>
      <c r="K36" s="10">
        <f>G36/E36*100</f>
        <v>112.07598279890291</v>
      </c>
    </row>
    <row r="37" spans="1:11" ht="12.75">
      <c r="A37" s="40" t="s">
        <v>50</v>
      </c>
      <c r="B37" s="63" t="s">
        <v>102</v>
      </c>
      <c r="C37" s="42"/>
      <c r="D37" s="42"/>
      <c r="E37" s="42"/>
      <c r="F37" s="38">
        <f t="shared" si="0"/>
        <v>0</v>
      </c>
      <c r="G37" s="42"/>
      <c r="H37" s="42"/>
      <c r="I37" s="42"/>
      <c r="J37" s="9"/>
      <c r="K37" s="10"/>
    </row>
    <row r="38" spans="1:11" ht="12.75">
      <c r="A38" s="40" t="s">
        <v>22</v>
      </c>
      <c r="B38" s="63" t="s">
        <v>103</v>
      </c>
      <c r="C38" s="42"/>
      <c r="D38" s="42"/>
      <c r="E38" s="42"/>
      <c r="F38" s="38">
        <f t="shared" si="0"/>
        <v>0</v>
      </c>
      <c r="G38" s="42"/>
      <c r="H38" s="42"/>
      <c r="I38" s="42"/>
      <c r="J38" s="9"/>
      <c r="K38" s="10"/>
    </row>
    <row r="39" spans="1:11" ht="12.75">
      <c r="A39" s="40">
        <v>3233</v>
      </c>
      <c r="B39" s="63" t="s">
        <v>139</v>
      </c>
      <c r="C39" s="42"/>
      <c r="D39" s="42"/>
      <c r="E39" s="42"/>
      <c r="F39" s="38">
        <f t="shared" si="0"/>
        <v>0</v>
      </c>
      <c r="G39" s="42"/>
      <c r="H39" s="42"/>
      <c r="I39" s="42"/>
      <c r="J39" s="9"/>
      <c r="K39" s="10"/>
    </row>
    <row r="40" spans="1:11" ht="12.75">
      <c r="A40" s="40" t="s">
        <v>39</v>
      </c>
      <c r="B40" s="63" t="s">
        <v>104</v>
      </c>
      <c r="C40" s="42"/>
      <c r="D40" s="42"/>
      <c r="E40" s="42"/>
      <c r="F40" s="38">
        <f t="shared" si="0"/>
        <v>0</v>
      </c>
      <c r="G40" s="42"/>
      <c r="H40" s="42"/>
      <c r="I40" s="42"/>
      <c r="J40" s="9"/>
      <c r="K40" s="10"/>
    </row>
    <row r="41" spans="1:11" ht="12.75">
      <c r="A41" s="40">
        <v>3235</v>
      </c>
      <c r="B41" s="63" t="s">
        <v>105</v>
      </c>
      <c r="C41" s="42"/>
      <c r="D41" s="42"/>
      <c r="E41" s="42"/>
      <c r="F41" s="38">
        <f t="shared" si="0"/>
        <v>0</v>
      </c>
      <c r="G41" s="42"/>
      <c r="H41" s="42"/>
      <c r="I41" s="42"/>
      <c r="J41" s="9"/>
      <c r="K41" s="10"/>
    </row>
    <row r="42" spans="1:11" ht="12.75">
      <c r="A42" s="40">
        <v>3236</v>
      </c>
      <c r="B42" s="63" t="s">
        <v>106</v>
      </c>
      <c r="C42" s="42"/>
      <c r="D42" s="42"/>
      <c r="E42" s="42"/>
      <c r="F42" s="38">
        <f t="shared" si="0"/>
        <v>0</v>
      </c>
      <c r="G42" s="42"/>
      <c r="H42" s="42"/>
      <c r="I42" s="42"/>
      <c r="J42" s="9"/>
      <c r="K42" s="10"/>
    </row>
    <row r="43" spans="1:11" ht="12.75">
      <c r="A43" s="40">
        <v>3237</v>
      </c>
      <c r="B43" s="63" t="s">
        <v>107</v>
      </c>
      <c r="C43" s="42"/>
      <c r="D43" s="42"/>
      <c r="E43" s="42"/>
      <c r="F43" s="38">
        <f t="shared" si="0"/>
        <v>0</v>
      </c>
      <c r="G43" s="42"/>
      <c r="H43" s="42"/>
      <c r="I43" s="42"/>
      <c r="J43" s="9"/>
      <c r="K43" s="10"/>
    </row>
    <row r="44" spans="1:11" ht="12.75">
      <c r="A44" s="40" t="s">
        <v>26</v>
      </c>
      <c r="B44" s="63" t="s">
        <v>108</v>
      </c>
      <c r="C44" s="42"/>
      <c r="D44" s="42"/>
      <c r="E44" s="42"/>
      <c r="F44" s="38">
        <f t="shared" si="0"/>
        <v>0</v>
      </c>
      <c r="G44" s="42"/>
      <c r="H44" s="42"/>
      <c r="I44" s="42"/>
      <c r="J44" s="9"/>
      <c r="K44" s="10"/>
    </row>
    <row r="45" spans="1:11" ht="12.75">
      <c r="A45" s="40" t="s">
        <v>20</v>
      </c>
      <c r="B45" s="63" t="s">
        <v>109</v>
      </c>
      <c r="C45" s="42"/>
      <c r="D45" s="42"/>
      <c r="E45" s="42"/>
      <c r="F45" s="38">
        <f t="shared" si="0"/>
        <v>0</v>
      </c>
      <c r="G45" s="42"/>
      <c r="H45" s="42"/>
      <c r="I45" s="42"/>
      <c r="J45" s="9"/>
      <c r="K45" s="10"/>
    </row>
    <row r="46" spans="1:11" ht="25.5">
      <c r="A46" s="36">
        <v>324</v>
      </c>
      <c r="B46" s="62" t="s">
        <v>110</v>
      </c>
      <c r="C46" s="38">
        <v>0</v>
      </c>
      <c r="D46" s="38">
        <v>0</v>
      </c>
      <c r="E46" s="38">
        <f>SUM(E47)</f>
        <v>140.8</v>
      </c>
      <c r="F46" s="38">
        <f t="shared" si="0"/>
        <v>0</v>
      </c>
      <c r="G46" s="38">
        <f>SUM(G47)</f>
        <v>140.8</v>
      </c>
      <c r="H46" s="38">
        <f>SUM(H47)</f>
        <v>0</v>
      </c>
      <c r="I46" s="38">
        <f>SUM(I47)</f>
        <v>0</v>
      </c>
      <c r="J46" s="9"/>
      <c r="K46" s="10"/>
    </row>
    <row r="47" spans="1:11" ht="25.5">
      <c r="A47" s="40">
        <v>3241</v>
      </c>
      <c r="B47" s="63" t="s">
        <v>110</v>
      </c>
      <c r="C47" s="42"/>
      <c r="D47" s="42">
        <v>0</v>
      </c>
      <c r="E47" s="42">
        <v>140.8</v>
      </c>
      <c r="F47" s="38">
        <f t="shared" si="0"/>
        <v>0</v>
      </c>
      <c r="G47" s="42">
        <v>140.8</v>
      </c>
      <c r="H47" s="42"/>
      <c r="I47" s="42"/>
      <c r="J47" s="9"/>
      <c r="K47" s="10"/>
    </row>
    <row r="48" spans="1:11" ht="12.75">
      <c r="A48" s="36">
        <v>329</v>
      </c>
      <c r="B48" s="62" t="s">
        <v>111</v>
      </c>
      <c r="C48" s="38">
        <v>45525.24</v>
      </c>
      <c r="D48" s="38">
        <v>34546.37</v>
      </c>
      <c r="E48" s="38">
        <v>51494.85</v>
      </c>
      <c r="F48" s="38">
        <f t="shared" si="0"/>
        <v>2034.5400000000009</v>
      </c>
      <c r="G48" s="38">
        <v>53529.39</v>
      </c>
      <c r="H48" s="38"/>
      <c r="I48" s="38"/>
      <c r="J48" s="9">
        <f>G48/C48*100</f>
        <v>117.58178540080183</v>
      </c>
      <c r="K48" s="10">
        <f>G48/E48*100</f>
        <v>103.95095820261638</v>
      </c>
    </row>
    <row r="49" spans="1:11" ht="12.75">
      <c r="A49" s="40">
        <v>3292</v>
      </c>
      <c r="B49" s="63" t="s">
        <v>112</v>
      </c>
      <c r="C49" s="42"/>
      <c r="D49" s="42"/>
      <c r="E49" s="42"/>
      <c r="F49" s="38">
        <f t="shared" si="0"/>
        <v>0</v>
      </c>
      <c r="G49" s="42"/>
      <c r="H49" s="42"/>
      <c r="I49" s="42"/>
      <c r="J49" s="9"/>
      <c r="K49" s="10"/>
    </row>
    <row r="50" spans="1:11" ht="12.75">
      <c r="A50" s="40" t="s">
        <v>129</v>
      </c>
      <c r="B50" s="63" t="s">
        <v>113</v>
      </c>
      <c r="C50" s="42"/>
      <c r="D50" s="42"/>
      <c r="E50" s="42"/>
      <c r="F50" s="38">
        <f t="shared" si="0"/>
        <v>0</v>
      </c>
      <c r="G50" s="42"/>
      <c r="H50" s="42"/>
      <c r="I50" s="42"/>
      <c r="J50" s="9"/>
      <c r="K50" s="10"/>
    </row>
    <row r="51" spans="1:11" ht="12.75">
      <c r="A51" s="40">
        <v>3294</v>
      </c>
      <c r="B51" s="63" t="s">
        <v>114</v>
      </c>
      <c r="C51" s="42"/>
      <c r="D51" s="42"/>
      <c r="E51" s="42"/>
      <c r="F51" s="38">
        <f t="shared" si="0"/>
        <v>0</v>
      </c>
      <c r="G51" s="42"/>
      <c r="H51" s="42"/>
      <c r="I51" s="42"/>
      <c r="J51" s="9"/>
      <c r="K51" s="10"/>
    </row>
    <row r="52" spans="1:11" ht="12.75">
      <c r="A52" s="40">
        <v>3295</v>
      </c>
      <c r="B52" s="63" t="s">
        <v>115</v>
      </c>
      <c r="C52" s="42"/>
      <c r="D52" s="42"/>
      <c r="E52" s="42"/>
      <c r="F52" s="38">
        <f t="shared" si="0"/>
        <v>0</v>
      </c>
      <c r="G52" s="42"/>
      <c r="H52" s="42"/>
      <c r="I52" s="42"/>
      <c r="J52" s="9"/>
      <c r="K52" s="10"/>
    </row>
    <row r="53" spans="1:11" ht="12.75">
      <c r="A53" s="40">
        <v>3296</v>
      </c>
      <c r="B53" s="63" t="s">
        <v>218</v>
      </c>
      <c r="C53" s="42"/>
      <c r="D53" s="42"/>
      <c r="E53" s="42"/>
      <c r="F53" s="38">
        <f t="shared" si="0"/>
        <v>0</v>
      </c>
      <c r="G53" s="42"/>
      <c r="H53" s="42"/>
      <c r="I53" s="42"/>
      <c r="J53" s="9"/>
      <c r="K53" s="10"/>
    </row>
    <row r="54" spans="1:11" ht="12.75">
      <c r="A54" s="40" t="s">
        <v>17</v>
      </c>
      <c r="B54" s="63" t="s">
        <v>111</v>
      </c>
      <c r="C54" s="42"/>
      <c r="D54" s="42"/>
      <c r="E54" s="42"/>
      <c r="F54" s="38">
        <f t="shared" si="0"/>
        <v>0</v>
      </c>
      <c r="G54" s="42"/>
      <c r="H54" s="42"/>
      <c r="I54" s="42"/>
      <c r="J54" s="9"/>
      <c r="K54" s="10"/>
    </row>
    <row r="55" spans="1:11" ht="12.75">
      <c r="A55" s="36">
        <v>34</v>
      </c>
      <c r="B55" s="62" t="s">
        <v>116</v>
      </c>
      <c r="C55" s="38">
        <v>5326.85</v>
      </c>
      <c r="D55" s="38">
        <v>2800</v>
      </c>
      <c r="E55" s="38">
        <v>1800</v>
      </c>
      <c r="F55" s="38">
        <f t="shared" si="0"/>
        <v>0</v>
      </c>
      <c r="G55" s="38">
        <v>1800</v>
      </c>
      <c r="H55" s="38">
        <v>2800</v>
      </c>
      <c r="I55" s="38">
        <v>2800</v>
      </c>
      <c r="J55" s="9">
        <f>G55/C55*100</f>
        <v>33.79107727831645</v>
      </c>
      <c r="K55" s="10">
        <f>G55/E55*100</f>
        <v>100</v>
      </c>
    </row>
    <row r="56" spans="1:11" ht="12.75">
      <c r="A56" s="36">
        <v>343</v>
      </c>
      <c r="B56" s="62" t="s">
        <v>117</v>
      </c>
      <c r="C56" s="38">
        <v>5326.85</v>
      </c>
      <c r="D56" s="38">
        <v>2800</v>
      </c>
      <c r="E56" s="38">
        <v>1800</v>
      </c>
      <c r="F56" s="38">
        <f t="shared" si="0"/>
        <v>0</v>
      </c>
      <c r="G56" s="38">
        <v>1800</v>
      </c>
      <c r="H56" s="38"/>
      <c r="I56" s="38"/>
      <c r="J56" s="9">
        <f>G56/C56*100</f>
        <v>33.79107727831645</v>
      </c>
      <c r="K56" s="10">
        <f>G56/E56*100</f>
        <v>100</v>
      </c>
    </row>
    <row r="57" spans="1:11" ht="12.75">
      <c r="A57" s="40" t="s">
        <v>31</v>
      </c>
      <c r="B57" s="63" t="s">
        <v>118</v>
      </c>
      <c r="C57" s="42"/>
      <c r="D57" s="42"/>
      <c r="E57" s="42"/>
      <c r="F57" s="38">
        <f t="shared" si="0"/>
        <v>0</v>
      </c>
      <c r="G57" s="42"/>
      <c r="H57" s="42"/>
      <c r="I57" s="42"/>
      <c r="J57" s="9"/>
      <c r="K57" s="10"/>
    </row>
    <row r="58" spans="1:11" ht="12.75">
      <c r="A58" s="40">
        <v>3433</v>
      </c>
      <c r="B58" s="63" t="s">
        <v>219</v>
      </c>
      <c r="C58" s="42"/>
      <c r="D58" s="42"/>
      <c r="E58" s="42"/>
      <c r="F58" s="38">
        <f t="shared" si="0"/>
        <v>0</v>
      </c>
      <c r="G58" s="42"/>
      <c r="H58" s="42"/>
      <c r="I58" s="42"/>
      <c r="J58" s="9"/>
      <c r="K58" s="10"/>
    </row>
    <row r="59" spans="1:11" ht="25.5">
      <c r="A59" s="36">
        <v>36</v>
      </c>
      <c r="B59" s="62" t="s">
        <v>132</v>
      </c>
      <c r="C59" s="38">
        <v>0</v>
      </c>
      <c r="D59" s="38">
        <v>0</v>
      </c>
      <c r="E59" s="38">
        <f>E60+E62</f>
        <v>0</v>
      </c>
      <c r="F59" s="38">
        <f t="shared" si="0"/>
        <v>0</v>
      </c>
      <c r="G59" s="38">
        <f>G60+G62</f>
        <v>0</v>
      </c>
      <c r="H59" s="38">
        <f>H60+H62</f>
        <v>0</v>
      </c>
      <c r="I59" s="38">
        <f>I60+I62</f>
        <v>0</v>
      </c>
      <c r="J59" s="9"/>
      <c r="K59" s="10"/>
    </row>
    <row r="60" spans="1:11" ht="25.5">
      <c r="A60" s="36">
        <v>366</v>
      </c>
      <c r="B60" s="62" t="s">
        <v>132</v>
      </c>
      <c r="C60" s="38">
        <v>0</v>
      </c>
      <c r="D60" s="38">
        <v>0</v>
      </c>
      <c r="E60" s="38">
        <f>E61</f>
        <v>0</v>
      </c>
      <c r="F60" s="38">
        <f t="shared" si="0"/>
        <v>0</v>
      </c>
      <c r="G60" s="38">
        <f>G61</f>
        <v>0</v>
      </c>
      <c r="H60" s="38">
        <v>0</v>
      </c>
      <c r="I60" s="38">
        <v>0</v>
      </c>
      <c r="J60" s="9"/>
      <c r="K60" s="10"/>
    </row>
    <row r="61" spans="1:11" ht="25.5">
      <c r="A61" s="40">
        <v>3661</v>
      </c>
      <c r="B61" s="63" t="s">
        <v>132</v>
      </c>
      <c r="C61" s="38">
        <v>0</v>
      </c>
      <c r="D61" s="38">
        <v>0</v>
      </c>
      <c r="E61" s="42">
        <v>0</v>
      </c>
      <c r="F61" s="38">
        <f t="shared" si="0"/>
        <v>0</v>
      </c>
      <c r="G61" s="42">
        <v>0</v>
      </c>
      <c r="H61" s="42"/>
      <c r="I61" s="42"/>
      <c r="J61" s="9"/>
      <c r="K61" s="10"/>
    </row>
    <row r="62" spans="1:11" ht="25.5">
      <c r="A62" s="36">
        <v>369</v>
      </c>
      <c r="B62" s="62" t="s">
        <v>133</v>
      </c>
      <c r="C62" s="38">
        <v>0</v>
      </c>
      <c r="D62" s="38">
        <v>0</v>
      </c>
      <c r="E62" s="38">
        <f>E63</f>
        <v>0</v>
      </c>
      <c r="F62" s="38">
        <f t="shared" si="0"/>
        <v>0</v>
      </c>
      <c r="G62" s="38">
        <f>G63</f>
        <v>0</v>
      </c>
      <c r="H62" s="38">
        <f>H63</f>
        <v>0</v>
      </c>
      <c r="I62" s="38">
        <f>I63</f>
        <v>0</v>
      </c>
      <c r="J62" s="9"/>
      <c r="K62" s="10"/>
    </row>
    <row r="63" spans="1:11" ht="25.5">
      <c r="A63" s="40">
        <v>3691</v>
      </c>
      <c r="B63" s="63" t="s">
        <v>133</v>
      </c>
      <c r="C63" s="38">
        <v>0</v>
      </c>
      <c r="D63" s="38">
        <v>0</v>
      </c>
      <c r="E63" s="42">
        <v>0</v>
      </c>
      <c r="F63" s="38">
        <f t="shared" si="0"/>
        <v>0</v>
      </c>
      <c r="G63" s="42">
        <v>0</v>
      </c>
      <c r="H63" s="42"/>
      <c r="I63" s="42"/>
      <c r="J63" s="9"/>
      <c r="K63" s="10"/>
    </row>
    <row r="64" spans="1:11" ht="25.5">
      <c r="A64" s="36">
        <v>37</v>
      </c>
      <c r="B64" s="62" t="s">
        <v>134</v>
      </c>
      <c r="C64" s="38">
        <v>72273.79</v>
      </c>
      <c r="D64" s="38">
        <v>72361.65</v>
      </c>
      <c r="E64" s="38">
        <f>SUM(E65)</f>
        <v>78000</v>
      </c>
      <c r="F64" s="38">
        <f t="shared" si="0"/>
        <v>15000</v>
      </c>
      <c r="G64" s="38">
        <f>SUM(G65)</f>
        <v>93000</v>
      </c>
      <c r="H64" s="38">
        <v>72361.65</v>
      </c>
      <c r="I64" s="38">
        <v>72361.65</v>
      </c>
      <c r="J64" s="9">
        <f>G64/C64*100</f>
        <v>128.67735315942338</v>
      </c>
      <c r="K64" s="10">
        <f>G64/E64*100</f>
        <v>119.23076923076923</v>
      </c>
    </row>
    <row r="65" spans="1:11" ht="25.5">
      <c r="A65" s="36">
        <v>372</v>
      </c>
      <c r="B65" s="62" t="s">
        <v>134</v>
      </c>
      <c r="C65" s="38">
        <v>72273.79</v>
      </c>
      <c r="D65" s="38">
        <v>72361.65</v>
      </c>
      <c r="E65" s="38">
        <v>78000</v>
      </c>
      <c r="F65" s="38">
        <f t="shared" si="0"/>
        <v>15000</v>
      </c>
      <c r="G65" s="38">
        <v>93000</v>
      </c>
      <c r="H65" s="38"/>
      <c r="I65" s="38"/>
      <c r="J65" s="9">
        <f>G65/C65*100</f>
        <v>128.67735315942338</v>
      </c>
      <c r="K65" s="10">
        <f>G65/E65*100</f>
        <v>119.23076923076923</v>
      </c>
    </row>
    <row r="66" spans="1:11" ht="25.5">
      <c r="A66" s="40">
        <v>3722</v>
      </c>
      <c r="B66" s="63" t="s">
        <v>134</v>
      </c>
      <c r="C66" s="42"/>
      <c r="D66" s="42"/>
      <c r="E66" s="42"/>
      <c r="F66" s="38">
        <f t="shared" si="0"/>
        <v>0</v>
      </c>
      <c r="G66" s="42"/>
      <c r="H66" s="42"/>
      <c r="I66" s="42"/>
      <c r="J66" s="9"/>
      <c r="K66" s="10"/>
    </row>
    <row r="67" spans="1:11" ht="12.75">
      <c r="A67" s="36">
        <v>38</v>
      </c>
      <c r="B67" s="62" t="s">
        <v>333</v>
      </c>
      <c r="C67" s="38">
        <v>1314.05</v>
      </c>
      <c r="D67" s="38">
        <v>0</v>
      </c>
      <c r="E67" s="38">
        <f>SUM(E68:E70)</f>
        <v>1763.8899999999999</v>
      </c>
      <c r="F67" s="38">
        <f t="shared" si="0"/>
        <v>26.220000000000027</v>
      </c>
      <c r="G67" s="38">
        <f>SUM(G68:G70)</f>
        <v>1790.11</v>
      </c>
      <c r="H67" s="38">
        <v>0</v>
      </c>
      <c r="I67" s="38">
        <v>0</v>
      </c>
      <c r="J67" s="9"/>
      <c r="K67" s="10"/>
    </row>
    <row r="68" spans="1:11" ht="12.75">
      <c r="A68" s="36">
        <v>381</v>
      </c>
      <c r="B68" s="62" t="s">
        <v>331</v>
      </c>
      <c r="C68" s="38">
        <v>816.44</v>
      </c>
      <c r="D68" s="38">
        <v>0</v>
      </c>
      <c r="E68" s="38">
        <v>0</v>
      </c>
      <c r="F68" s="38">
        <f t="shared" si="0"/>
        <v>0</v>
      </c>
      <c r="G68" s="38">
        <v>0</v>
      </c>
      <c r="H68" s="38"/>
      <c r="I68" s="38"/>
      <c r="J68" s="9"/>
      <c r="K68" s="10"/>
    </row>
    <row r="69" spans="1:11" ht="12.75">
      <c r="A69" s="40">
        <v>3812</v>
      </c>
      <c r="B69" s="63" t="s">
        <v>332</v>
      </c>
      <c r="C69" s="42"/>
      <c r="D69" s="42">
        <v>0</v>
      </c>
      <c r="E69" s="42">
        <v>1190.82</v>
      </c>
      <c r="F69" s="38">
        <f t="shared" si="0"/>
        <v>0</v>
      </c>
      <c r="G69" s="42">
        <v>1190.82</v>
      </c>
      <c r="H69" s="42"/>
      <c r="I69" s="42"/>
      <c r="J69" s="9"/>
      <c r="K69" s="10"/>
    </row>
    <row r="70" spans="1:11" ht="12.75">
      <c r="A70" s="40">
        <v>383</v>
      </c>
      <c r="B70" s="63" t="s">
        <v>335</v>
      </c>
      <c r="C70" s="42">
        <v>497.61</v>
      </c>
      <c r="D70" s="42">
        <v>0</v>
      </c>
      <c r="E70" s="42">
        <v>573.07</v>
      </c>
      <c r="F70" s="38">
        <f t="shared" si="0"/>
        <v>26.219999999999914</v>
      </c>
      <c r="G70" s="42">
        <v>599.29</v>
      </c>
      <c r="H70" s="42"/>
      <c r="I70" s="42"/>
      <c r="J70" s="9"/>
      <c r="K70" s="10"/>
    </row>
    <row r="71" spans="1:11" ht="12.75">
      <c r="A71" s="86">
        <v>4</v>
      </c>
      <c r="B71" s="90" t="s">
        <v>136</v>
      </c>
      <c r="C71" s="81">
        <v>31025.85</v>
      </c>
      <c r="D71" s="81">
        <v>25220</v>
      </c>
      <c r="E71" s="81">
        <f>SUM(E72,E76,E87)</f>
        <v>35005.09</v>
      </c>
      <c r="F71" s="81">
        <f>G71-E71</f>
        <v>-4194.109999999997</v>
      </c>
      <c r="G71" s="81">
        <f>SUM(G72,G76,G87)</f>
        <v>30810.98</v>
      </c>
      <c r="H71" s="81">
        <f>SUM(H72,H76,H87)</f>
        <v>24590</v>
      </c>
      <c r="I71" s="81">
        <f>SUM(I72,I76,I87)</f>
        <v>24590</v>
      </c>
      <c r="J71" s="82">
        <f>G71/C71*100</f>
        <v>99.3074484663595</v>
      </c>
      <c r="K71" s="10">
        <f>G71/E71*100</f>
        <v>88.01857101352975</v>
      </c>
    </row>
    <row r="72" spans="1:11" ht="25.5">
      <c r="A72" s="36">
        <v>41</v>
      </c>
      <c r="B72" s="62" t="s">
        <v>161</v>
      </c>
      <c r="C72" s="38">
        <v>0</v>
      </c>
      <c r="D72" s="38">
        <v>0</v>
      </c>
      <c r="E72" s="38">
        <f>SUM(E73)</f>
        <v>0</v>
      </c>
      <c r="F72" s="38">
        <f>G72-E72</f>
        <v>0</v>
      </c>
      <c r="G72" s="38">
        <f>SUM(G73)</f>
        <v>0</v>
      </c>
      <c r="H72" s="38">
        <f>SUM(H73)</f>
        <v>0</v>
      </c>
      <c r="I72" s="38">
        <f>SUM(I73)</f>
        <v>0</v>
      </c>
      <c r="J72" s="9"/>
      <c r="K72" s="10"/>
    </row>
    <row r="73" spans="1:11" ht="12.75">
      <c r="A73" s="36">
        <v>412</v>
      </c>
      <c r="B73" s="62" t="s">
        <v>137</v>
      </c>
      <c r="C73" s="38">
        <v>0</v>
      </c>
      <c r="D73" s="38">
        <v>0</v>
      </c>
      <c r="E73" s="38">
        <f>SUM(E74:E75)</f>
        <v>0</v>
      </c>
      <c r="F73" s="38">
        <f aca="true" t="shared" si="1" ref="F73:F90">G73-E73</f>
        <v>0</v>
      </c>
      <c r="G73" s="38">
        <f>SUM(G74:G75)</f>
        <v>0</v>
      </c>
      <c r="H73" s="38"/>
      <c r="I73" s="38"/>
      <c r="J73" s="9"/>
      <c r="K73" s="10"/>
    </row>
    <row r="74" spans="1:11" ht="12.75">
      <c r="A74" s="40">
        <v>4121</v>
      </c>
      <c r="B74" s="63" t="s">
        <v>137</v>
      </c>
      <c r="C74" s="38"/>
      <c r="D74" s="38">
        <v>0</v>
      </c>
      <c r="E74" s="42">
        <v>0</v>
      </c>
      <c r="F74" s="38">
        <f t="shared" si="1"/>
        <v>0</v>
      </c>
      <c r="G74" s="42">
        <v>0</v>
      </c>
      <c r="H74" s="42"/>
      <c r="I74" s="42"/>
      <c r="J74" s="9"/>
      <c r="K74" s="10"/>
    </row>
    <row r="75" spans="1:11" ht="12.75">
      <c r="A75" s="40">
        <v>4126</v>
      </c>
      <c r="B75" s="63" t="s">
        <v>220</v>
      </c>
      <c r="C75" s="38"/>
      <c r="D75" s="38">
        <v>0</v>
      </c>
      <c r="E75" s="42">
        <v>0</v>
      </c>
      <c r="F75" s="38">
        <f t="shared" si="1"/>
        <v>0</v>
      </c>
      <c r="G75" s="42">
        <v>0</v>
      </c>
      <c r="H75" s="42"/>
      <c r="I75" s="42"/>
      <c r="J75" s="9"/>
      <c r="K75" s="10"/>
    </row>
    <row r="76" spans="1:11" ht="25.5">
      <c r="A76" s="36">
        <v>42</v>
      </c>
      <c r="B76" s="62" t="s">
        <v>119</v>
      </c>
      <c r="C76" s="38">
        <v>31025.85</v>
      </c>
      <c r="D76" s="38">
        <v>25220</v>
      </c>
      <c r="E76" s="38">
        <f>E77+E85</f>
        <v>35005.09</v>
      </c>
      <c r="F76" s="38">
        <f t="shared" si="1"/>
        <v>-4194.109999999997</v>
      </c>
      <c r="G76" s="38">
        <f>G77+G85</f>
        <v>30810.98</v>
      </c>
      <c r="H76" s="38">
        <v>24590</v>
      </c>
      <c r="I76" s="38">
        <v>24590</v>
      </c>
      <c r="J76" s="9">
        <f>G76/C76*100</f>
        <v>99.3074484663595</v>
      </c>
      <c r="K76" s="10">
        <f>G76/E76*100</f>
        <v>88.01857101352975</v>
      </c>
    </row>
    <row r="77" spans="1:11" ht="12.75">
      <c r="A77" s="36">
        <v>422</v>
      </c>
      <c r="B77" s="62" t="s">
        <v>120</v>
      </c>
      <c r="C77" s="38">
        <v>5753.54</v>
      </c>
      <c r="D77" s="38">
        <v>660</v>
      </c>
      <c r="E77" s="38">
        <v>2815.09</v>
      </c>
      <c r="F77" s="38">
        <f t="shared" si="1"/>
        <v>14805.89</v>
      </c>
      <c r="G77" s="38">
        <v>17620.98</v>
      </c>
      <c r="H77" s="38"/>
      <c r="I77" s="38"/>
      <c r="J77" s="9">
        <f>G77/C77*100</f>
        <v>306.26327443626013</v>
      </c>
      <c r="K77" s="10">
        <f>G77/E77*100</f>
        <v>625.9473054147469</v>
      </c>
    </row>
    <row r="78" spans="1:11" ht="12.75">
      <c r="A78" s="40" t="s">
        <v>24</v>
      </c>
      <c r="B78" s="63" t="s">
        <v>121</v>
      </c>
      <c r="C78" s="42"/>
      <c r="D78" s="42">
        <v>0</v>
      </c>
      <c r="E78" s="42">
        <v>0</v>
      </c>
      <c r="F78" s="38">
        <f t="shared" si="1"/>
        <v>0</v>
      </c>
      <c r="G78" s="42">
        <v>0</v>
      </c>
      <c r="H78" s="42"/>
      <c r="I78" s="42"/>
      <c r="J78" s="9"/>
      <c r="K78" s="10"/>
    </row>
    <row r="79" spans="1:11" ht="12.75">
      <c r="A79" s="40">
        <v>4222</v>
      </c>
      <c r="B79" s="63" t="s">
        <v>122</v>
      </c>
      <c r="C79" s="42"/>
      <c r="D79" s="42">
        <v>0</v>
      </c>
      <c r="E79" s="42">
        <v>0</v>
      </c>
      <c r="F79" s="38">
        <f t="shared" si="1"/>
        <v>0</v>
      </c>
      <c r="G79" s="42">
        <v>0</v>
      </c>
      <c r="H79" s="42"/>
      <c r="I79" s="42"/>
      <c r="J79" s="9"/>
      <c r="K79" s="10"/>
    </row>
    <row r="80" spans="1:11" ht="12.75">
      <c r="A80" s="40">
        <v>4223</v>
      </c>
      <c r="B80" s="63" t="s">
        <v>123</v>
      </c>
      <c r="C80" s="42"/>
      <c r="D80" s="42">
        <v>0</v>
      </c>
      <c r="E80" s="42">
        <v>0</v>
      </c>
      <c r="F80" s="38">
        <f t="shared" si="1"/>
        <v>0</v>
      </c>
      <c r="G80" s="42">
        <v>0</v>
      </c>
      <c r="H80" s="42"/>
      <c r="I80" s="42"/>
      <c r="J80" s="9"/>
      <c r="K80" s="10"/>
    </row>
    <row r="81" spans="1:11" ht="12.75">
      <c r="A81" s="40">
        <v>4224</v>
      </c>
      <c r="B81" s="63" t="s">
        <v>124</v>
      </c>
      <c r="C81" s="42"/>
      <c r="D81" s="42">
        <v>0</v>
      </c>
      <c r="E81" s="42">
        <v>0</v>
      </c>
      <c r="F81" s="38">
        <f t="shared" si="1"/>
        <v>0</v>
      </c>
      <c r="G81" s="42">
        <v>0</v>
      </c>
      <c r="H81" s="42"/>
      <c r="I81" s="42"/>
      <c r="J81" s="9"/>
      <c r="K81" s="10"/>
    </row>
    <row r="82" spans="1:11" ht="12.75">
      <c r="A82" s="40">
        <v>4225</v>
      </c>
      <c r="B82" s="63" t="s">
        <v>135</v>
      </c>
      <c r="C82" s="42"/>
      <c r="D82" s="42">
        <v>0</v>
      </c>
      <c r="E82" s="42">
        <v>0</v>
      </c>
      <c r="F82" s="38">
        <f t="shared" si="1"/>
        <v>0</v>
      </c>
      <c r="G82" s="42">
        <v>0</v>
      </c>
      <c r="H82" s="42"/>
      <c r="I82" s="42"/>
      <c r="J82" s="9"/>
      <c r="K82" s="10"/>
    </row>
    <row r="83" spans="1:11" ht="12.75">
      <c r="A83" s="40">
        <v>4226</v>
      </c>
      <c r="B83" s="63" t="s">
        <v>125</v>
      </c>
      <c r="C83" s="42"/>
      <c r="D83" s="42">
        <v>0</v>
      </c>
      <c r="E83" s="42">
        <v>0</v>
      </c>
      <c r="F83" s="38">
        <f t="shared" si="1"/>
        <v>0</v>
      </c>
      <c r="G83" s="42">
        <v>0</v>
      </c>
      <c r="H83" s="42"/>
      <c r="I83" s="42"/>
      <c r="J83" s="9"/>
      <c r="K83" s="10"/>
    </row>
    <row r="84" spans="1:11" ht="12.75">
      <c r="A84" s="40">
        <v>4227</v>
      </c>
      <c r="B84" s="63" t="s">
        <v>126</v>
      </c>
      <c r="C84" s="42"/>
      <c r="D84" s="42">
        <v>0</v>
      </c>
      <c r="E84" s="42">
        <v>0</v>
      </c>
      <c r="F84" s="38">
        <f t="shared" si="1"/>
        <v>0</v>
      </c>
      <c r="G84" s="42">
        <v>0</v>
      </c>
      <c r="H84" s="42"/>
      <c r="I84" s="42"/>
      <c r="J84" s="9"/>
      <c r="K84" s="10"/>
    </row>
    <row r="85" spans="1:11" ht="25.5">
      <c r="A85" s="36">
        <v>424</v>
      </c>
      <c r="B85" s="62" t="s">
        <v>138</v>
      </c>
      <c r="C85" s="38">
        <v>27137.41</v>
      </c>
      <c r="D85" s="38">
        <v>24560</v>
      </c>
      <c r="E85" s="38">
        <v>32190</v>
      </c>
      <c r="F85" s="38">
        <f t="shared" si="1"/>
        <v>-19000</v>
      </c>
      <c r="G85" s="38">
        <v>13190</v>
      </c>
      <c r="H85" s="38"/>
      <c r="I85" s="38"/>
      <c r="J85" s="9">
        <f>G85/C85*100</f>
        <v>48.604490996008835</v>
      </c>
      <c r="K85" s="10">
        <f>G85/E85*100</f>
        <v>40.97545821683753</v>
      </c>
    </row>
    <row r="86" spans="1:11" ht="12.75">
      <c r="A86" s="40">
        <v>4241</v>
      </c>
      <c r="B86" s="63" t="s">
        <v>127</v>
      </c>
      <c r="C86" s="38"/>
      <c r="D86" s="38">
        <v>24560</v>
      </c>
      <c r="E86" s="42">
        <v>32190</v>
      </c>
      <c r="F86" s="38">
        <f t="shared" si="1"/>
        <v>-19000</v>
      </c>
      <c r="G86" s="42">
        <v>13190</v>
      </c>
      <c r="H86" s="42"/>
      <c r="I86" s="42"/>
      <c r="J86" s="9"/>
      <c r="K86" s="10">
        <f>G86/E86*100</f>
        <v>40.97545821683753</v>
      </c>
    </row>
    <row r="87" spans="1:11" ht="12.75">
      <c r="A87" s="36">
        <v>426</v>
      </c>
      <c r="B87" s="62" t="s">
        <v>221</v>
      </c>
      <c r="C87" s="38">
        <v>0</v>
      </c>
      <c r="D87" s="38">
        <v>0</v>
      </c>
      <c r="E87" s="38">
        <f>E88</f>
        <v>0</v>
      </c>
      <c r="F87" s="38">
        <f t="shared" si="1"/>
        <v>0</v>
      </c>
      <c r="G87" s="38">
        <f>G88</f>
        <v>0</v>
      </c>
      <c r="H87" s="38">
        <v>0</v>
      </c>
      <c r="I87" s="38">
        <v>0</v>
      </c>
      <c r="J87" s="9"/>
      <c r="K87" s="10"/>
    </row>
    <row r="88" spans="1:11" ht="12.75">
      <c r="A88" s="40">
        <v>4262</v>
      </c>
      <c r="B88" s="63" t="s">
        <v>221</v>
      </c>
      <c r="C88" s="42"/>
      <c r="D88" s="42"/>
      <c r="E88" s="42">
        <v>0</v>
      </c>
      <c r="F88" s="38">
        <f t="shared" si="1"/>
        <v>0</v>
      </c>
      <c r="G88" s="42">
        <v>0</v>
      </c>
      <c r="H88" s="42"/>
      <c r="I88" s="42"/>
      <c r="J88" s="9"/>
      <c r="K88" s="10"/>
    </row>
    <row r="89" spans="1:11" ht="25.5">
      <c r="A89" s="36">
        <v>45</v>
      </c>
      <c r="B89" s="62" t="s">
        <v>323</v>
      </c>
      <c r="C89" s="38">
        <v>0</v>
      </c>
      <c r="D89" s="38">
        <v>0</v>
      </c>
      <c r="E89" s="38">
        <f>E90</f>
        <v>0</v>
      </c>
      <c r="F89" s="38">
        <f t="shared" si="1"/>
        <v>0</v>
      </c>
      <c r="G89" s="38">
        <f>G90</f>
        <v>0</v>
      </c>
      <c r="H89" s="38">
        <v>0</v>
      </c>
      <c r="I89" s="38">
        <v>0</v>
      </c>
      <c r="J89" s="9"/>
      <c r="K89" s="10"/>
    </row>
    <row r="90" spans="1:11" ht="12.75">
      <c r="A90" s="40">
        <v>4511</v>
      </c>
      <c r="B90" s="63" t="s">
        <v>324</v>
      </c>
      <c r="C90" s="42"/>
      <c r="D90" s="42"/>
      <c r="E90" s="42">
        <v>0</v>
      </c>
      <c r="F90" s="38">
        <f t="shared" si="1"/>
        <v>0</v>
      </c>
      <c r="G90" s="42">
        <v>0</v>
      </c>
      <c r="H90" s="42"/>
      <c r="I90" s="42"/>
      <c r="J90" s="9"/>
      <c r="K90" s="10"/>
    </row>
    <row r="91" spans="1:11" s="39" customFormat="1" ht="25.5">
      <c r="A91" s="79">
        <v>5</v>
      </c>
      <c r="B91" s="80" t="s">
        <v>210</v>
      </c>
      <c r="C91" s="85">
        <v>0</v>
      </c>
      <c r="D91" s="85">
        <v>0</v>
      </c>
      <c r="E91" s="81">
        <f aca="true" t="shared" si="2" ref="E91:I92">E92</f>
        <v>0</v>
      </c>
      <c r="F91" s="81">
        <f>G91-E91</f>
        <v>0</v>
      </c>
      <c r="G91" s="81">
        <f t="shared" si="2"/>
        <v>0</v>
      </c>
      <c r="H91" s="81">
        <f t="shared" si="2"/>
        <v>0</v>
      </c>
      <c r="I91" s="81">
        <f t="shared" si="2"/>
        <v>0</v>
      </c>
      <c r="J91" s="82">
        <v>0</v>
      </c>
      <c r="K91" s="83">
        <v>0</v>
      </c>
    </row>
    <row r="92" spans="1:11" s="39" customFormat="1" ht="25.5">
      <c r="A92" s="77">
        <v>54</v>
      </c>
      <c r="B92" s="71" t="s">
        <v>211</v>
      </c>
      <c r="C92" s="38">
        <v>0</v>
      </c>
      <c r="D92" s="38">
        <v>0</v>
      </c>
      <c r="E92" s="38">
        <f t="shared" si="2"/>
        <v>0</v>
      </c>
      <c r="F92" s="38">
        <v>0</v>
      </c>
      <c r="G92" s="38">
        <f t="shared" si="2"/>
        <v>0</v>
      </c>
      <c r="H92" s="38">
        <f t="shared" si="2"/>
        <v>0</v>
      </c>
      <c r="I92" s="38">
        <f t="shared" si="2"/>
        <v>0</v>
      </c>
      <c r="J92" s="9"/>
      <c r="K92" s="10"/>
    </row>
    <row r="93" spans="1:11" ht="25.5">
      <c r="A93" s="78">
        <v>544</v>
      </c>
      <c r="B93" s="70" t="s">
        <v>212</v>
      </c>
      <c r="C93" s="38"/>
      <c r="D93" s="38"/>
      <c r="E93" s="42"/>
      <c r="F93" s="42"/>
      <c r="G93" s="42"/>
      <c r="H93" s="42"/>
      <c r="I93" s="42"/>
      <c r="J93" s="9"/>
      <c r="K93" s="10"/>
    </row>
    <row r="94" spans="1:11" ht="19.5" customHeight="1">
      <c r="A94" s="91" t="s">
        <v>128</v>
      </c>
      <c r="B94" s="92"/>
      <c r="C94" s="81">
        <v>2008620.76</v>
      </c>
      <c r="D94" s="81">
        <v>2000672</v>
      </c>
      <c r="E94" s="81">
        <f>SUM(E71,E12,E91)</f>
        <v>2285330.71</v>
      </c>
      <c r="F94" s="81">
        <f>G94-E94</f>
        <v>157379.66999999993</v>
      </c>
      <c r="G94" s="81">
        <f>SUM(G71,G12,G91)</f>
        <v>2442710.38</v>
      </c>
      <c r="H94" s="81">
        <f>SUM(H71,H12,H91)</f>
        <v>1958119</v>
      </c>
      <c r="I94" s="81">
        <f>SUM(I71,I12,I91)</f>
        <v>1958119</v>
      </c>
      <c r="J94" s="82">
        <f>G94/C94*100</f>
        <v>121.6113279641698</v>
      </c>
      <c r="K94" s="83">
        <f>G94/E94*100</f>
        <v>106.8865162189152</v>
      </c>
    </row>
    <row r="95" spans="1:11" ht="12.75">
      <c r="A95" s="221"/>
      <c r="B95" s="221"/>
      <c r="C95" s="59"/>
      <c r="D95" s="59"/>
      <c r="E95" s="59"/>
      <c r="F95" s="59"/>
      <c r="G95" s="59"/>
      <c r="H95" s="59"/>
      <c r="I95" s="59"/>
      <c r="J95" s="64"/>
      <c r="K95" s="60"/>
    </row>
    <row r="96" spans="1:11" ht="19.5" customHeight="1">
      <c r="A96" s="212" t="s">
        <v>163</v>
      </c>
      <c r="B96" s="212"/>
      <c r="C96" s="212"/>
      <c r="D96" s="212"/>
      <c r="E96" s="212"/>
      <c r="F96" s="212"/>
      <c r="G96" s="212"/>
      <c r="H96" s="212"/>
      <c r="I96" s="212"/>
      <c r="J96" s="212"/>
      <c r="K96" s="212"/>
    </row>
    <row r="97" spans="1:11" s="32" customFormat="1" ht="39" customHeight="1">
      <c r="A97" s="28" t="s">
        <v>213</v>
      </c>
      <c r="B97" s="29" t="s">
        <v>214</v>
      </c>
      <c r="C97" s="30" t="s">
        <v>374</v>
      </c>
      <c r="D97" s="30" t="s">
        <v>398</v>
      </c>
      <c r="E97" s="31" t="s">
        <v>382</v>
      </c>
      <c r="F97" s="31" t="s">
        <v>177</v>
      </c>
      <c r="G97" s="31" t="s">
        <v>397</v>
      </c>
      <c r="H97" s="31" t="s">
        <v>353</v>
      </c>
      <c r="I97" s="31" t="s">
        <v>354</v>
      </c>
      <c r="J97" s="5" t="s">
        <v>69</v>
      </c>
      <c r="K97" s="6" t="s">
        <v>69</v>
      </c>
    </row>
    <row r="98" spans="1:11" s="66" customFormat="1" ht="13.5" customHeight="1">
      <c r="A98" s="217">
        <v>1</v>
      </c>
      <c r="B98" s="217"/>
      <c r="C98" s="33">
        <v>2</v>
      </c>
      <c r="D98" s="33">
        <v>3</v>
      </c>
      <c r="E98" s="34">
        <v>4</v>
      </c>
      <c r="F98" s="34">
        <v>5</v>
      </c>
      <c r="G98" s="34">
        <v>6</v>
      </c>
      <c r="H98" s="34">
        <v>7</v>
      </c>
      <c r="I98" s="34">
        <v>8</v>
      </c>
      <c r="J98" s="34" t="s">
        <v>400</v>
      </c>
      <c r="K98" s="65" t="s">
        <v>408</v>
      </c>
    </row>
    <row r="99" spans="1:11" ht="19.5" customHeight="1">
      <c r="A99" s="57">
        <v>1</v>
      </c>
      <c r="B99" s="57" t="s">
        <v>152</v>
      </c>
      <c r="C99" s="49">
        <v>261329.79</v>
      </c>
      <c r="D99" s="49">
        <v>108049.76</v>
      </c>
      <c r="E99" s="49">
        <v>267737.75</v>
      </c>
      <c r="F99" s="49">
        <f aca="true" t="shared" si="3" ref="F99:F104">G99-E99</f>
        <v>41172.28999999998</v>
      </c>
      <c r="G99" s="49">
        <v>308910.04</v>
      </c>
      <c r="H99" s="49">
        <v>162093</v>
      </c>
      <c r="I99" s="49">
        <v>162093</v>
      </c>
      <c r="J99" s="10">
        <f aca="true" t="shared" si="4" ref="J99:J104">E99/C99*100</f>
        <v>102.4520587568681</v>
      </c>
      <c r="K99" s="10">
        <f aca="true" t="shared" si="5" ref="K99:K104">G99/E99*100</f>
        <v>115.37784268374556</v>
      </c>
    </row>
    <row r="100" spans="1:11" ht="19.5" customHeight="1">
      <c r="A100" s="57">
        <v>2</v>
      </c>
      <c r="B100" s="57" t="s">
        <v>156</v>
      </c>
      <c r="C100" s="49">
        <v>2941.83</v>
      </c>
      <c r="D100" s="49">
        <v>976.81</v>
      </c>
      <c r="E100" s="49">
        <v>1330</v>
      </c>
      <c r="F100" s="49">
        <f t="shared" si="3"/>
        <v>4230</v>
      </c>
      <c r="G100" s="49">
        <v>5560</v>
      </c>
      <c r="H100" s="49">
        <v>1331</v>
      </c>
      <c r="I100" s="49">
        <v>1331</v>
      </c>
      <c r="J100" s="10">
        <f t="shared" si="4"/>
        <v>45.209954348143846</v>
      </c>
      <c r="K100" s="10">
        <f t="shared" si="5"/>
        <v>418.0451127819549</v>
      </c>
    </row>
    <row r="101" spans="1:11" ht="19.5" customHeight="1">
      <c r="A101" s="57">
        <v>3</v>
      </c>
      <c r="B101" s="57" t="s">
        <v>153</v>
      </c>
      <c r="C101" s="49">
        <v>6907.23</v>
      </c>
      <c r="D101" s="49">
        <v>895.08</v>
      </c>
      <c r="E101" s="49">
        <v>2000</v>
      </c>
      <c r="F101" s="49">
        <f t="shared" si="3"/>
        <v>3000</v>
      </c>
      <c r="G101" s="49">
        <v>5000</v>
      </c>
      <c r="H101" s="49">
        <v>1500</v>
      </c>
      <c r="I101" s="49">
        <v>1500</v>
      </c>
      <c r="J101" s="10">
        <f t="shared" si="4"/>
        <v>28.955167266762512</v>
      </c>
      <c r="K101" s="10">
        <f t="shared" si="5"/>
        <v>250</v>
      </c>
    </row>
    <row r="102" spans="1:11" ht="19.5" customHeight="1">
      <c r="A102" s="57">
        <v>4</v>
      </c>
      <c r="B102" s="57" t="s">
        <v>154</v>
      </c>
      <c r="C102" s="49">
        <v>119458.81</v>
      </c>
      <c r="D102" s="49">
        <v>60057.71</v>
      </c>
      <c r="E102" s="49">
        <v>135199.14</v>
      </c>
      <c r="F102" s="49">
        <f t="shared" si="3"/>
        <v>-1466.9500000000116</v>
      </c>
      <c r="G102" s="49">
        <v>133732.19</v>
      </c>
      <c r="H102" s="49">
        <v>118120</v>
      </c>
      <c r="I102" s="49">
        <v>118120</v>
      </c>
      <c r="J102" s="10">
        <f t="shared" si="4"/>
        <v>113.17636597920237</v>
      </c>
      <c r="K102" s="10">
        <f t="shared" si="5"/>
        <v>98.91497090883861</v>
      </c>
    </row>
    <row r="103" spans="1:11" ht="19.5" customHeight="1">
      <c r="A103" s="57">
        <v>5</v>
      </c>
      <c r="B103" s="57" t="s">
        <v>155</v>
      </c>
      <c r="C103" s="49">
        <v>1617983.1</v>
      </c>
      <c r="D103" s="49">
        <v>1830692.64</v>
      </c>
      <c r="E103" s="49">
        <v>1879063.82</v>
      </c>
      <c r="F103" s="49">
        <f t="shared" si="3"/>
        <v>110444.32999999984</v>
      </c>
      <c r="G103" s="49">
        <v>1989508.15</v>
      </c>
      <c r="H103" s="49">
        <v>1675075</v>
      </c>
      <c r="I103" s="49">
        <v>1675075</v>
      </c>
      <c r="J103" s="10">
        <f t="shared" si="4"/>
        <v>116.13618337546295</v>
      </c>
      <c r="K103" s="10">
        <f t="shared" si="5"/>
        <v>105.87762527405799</v>
      </c>
    </row>
    <row r="104" spans="1:11" ht="19.5" customHeight="1" thickBot="1">
      <c r="A104" s="188"/>
      <c r="B104" s="189" t="s">
        <v>157</v>
      </c>
      <c r="C104" s="190">
        <f>SUM(C99:C103)</f>
        <v>2008620.76</v>
      </c>
      <c r="D104" s="190">
        <v>2000672</v>
      </c>
      <c r="E104" s="191">
        <f>SUM(E99:E103)</f>
        <v>2285330.71</v>
      </c>
      <c r="F104" s="190">
        <f t="shared" si="3"/>
        <v>157379.66999999993</v>
      </c>
      <c r="G104" s="191">
        <f>SUM(G99:G103)</f>
        <v>2442710.38</v>
      </c>
      <c r="H104" s="191">
        <f>SUM(H99:H103)</f>
        <v>1958119</v>
      </c>
      <c r="I104" s="191">
        <f>SUM(I99:I103)</f>
        <v>1958119</v>
      </c>
      <c r="J104" s="192">
        <f t="shared" si="4"/>
        <v>113.7761171999437</v>
      </c>
      <c r="K104" s="192">
        <f t="shared" si="5"/>
        <v>106.8865162189152</v>
      </c>
    </row>
    <row r="105" spans="1:11" s="94" customFormat="1" ht="27" customHeight="1">
      <c r="A105" s="193" t="s">
        <v>423</v>
      </c>
      <c r="B105" s="194"/>
      <c r="C105" s="195"/>
      <c r="D105" s="215" t="s">
        <v>415</v>
      </c>
      <c r="E105" s="200"/>
      <c r="F105" s="200"/>
      <c r="G105" s="200"/>
      <c r="H105" s="200"/>
      <c r="I105" s="200"/>
      <c r="J105" s="200"/>
      <c r="K105" s="201"/>
    </row>
    <row r="106" spans="1:11" s="94" customFormat="1" ht="27" customHeight="1" thickBot="1">
      <c r="A106" s="196"/>
      <c r="B106" s="197"/>
      <c r="C106" s="198"/>
      <c r="D106" s="216"/>
      <c r="E106" s="203"/>
      <c r="F106" s="203"/>
      <c r="G106" s="203"/>
      <c r="H106" s="203"/>
      <c r="I106" s="203"/>
      <c r="J106" s="203"/>
      <c r="K106" s="204"/>
    </row>
  </sheetData>
  <sheetProtection/>
  <mergeCells count="13">
    <mergeCell ref="A98:B98"/>
    <mergeCell ref="A9:K9"/>
    <mergeCell ref="A11:B11"/>
    <mergeCell ref="A96:K96"/>
    <mergeCell ref="A95:B95"/>
    <mergeCell ref="A105:C106"/>
    <mergeCell ref="D105:K106"/>
    <mergeCell ref="A1:B1"/>
    <mergeCell ref="A2:B2"/>
    <mergeCell ref="A3:B3"/>
    <mergeCell ref="A4:B4"/>
    <mergeCell ref="A5:B5"/>
    <mergeCell ref="A6:B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9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6"/>
  <sheetViews>
    <sheetView showGridLines="0" tabSelected="1" zoomScalePageLayoutView="0" workbookViewId="0" topLeftCell="A418">
      <selection activeCell="A425" sqref="A425:C426"/>
    </sheetView>
  </sheetViews>
  <sheetFormatPr defaultColWidth="8.8515625" defaultRowHeight="27" customHeight="1"/>
  <cols>
    <col min="1" max="1" width="9.421875" style="94" customWidth="1"/>
    <col min="2" max="2" width="18.00390625" style="94" customWidth="1"/>
    <col min="3" max="3" width="47.421875" style="94" customWidth="1"/>
    <col min="4" max="4" width="15.140625" style="112" customWidth="1"/>
    <col min="5" max="6" width="14.8515625" style="113" customWidth="1"/>
    <col min="7" max="9" width="15.00390625" style="141" customWidth="1"/>
    <col min="10" max="11" width="13.7109375" style="113" customWidth="1"/>
    <col min="12" max="12" width="11.7109375" style="95" customWidth="1"/>
    <col min="13" max="13" width="11.140625" style="95" customWidth="1"/>
    <col min="14" max="16" width="11.140625" style="94" customWidth="1"/>
    <col min="17" max="16384" width="8.8515625" style="94" customWidth="1"/>
  </cols>
  <sheetData>
    <row r="1" spans="1:6" s="24" customFormat="1" ht="15">
      <c r="A1" s="208" t="s">
        <v>376</v>
      </c>
      <c r="B1" s="208"/>
      <c r="C1" s="25"/>
      <c r="D1" s="25"/>
      <c r="E1" s="25"/>
      <c r="F1" s="25"/>
    </row>
    <row r="2" spans="1:6" s="24" customFormat="1" ht="15">
      <c r="A2" s="208" t="s">
        <v>377</v>
      </c>
      <c r="B2" s="208"/>
      <c r="C2" s="25"/>
      <c r="D2" s="25"/>
      <c r="E2" s="25"/>
      <c r="F2" s="25"/>
    </row>
    <row r="3" spans="1:6" s="24" customFormat="1" ht="27.75" customHeight="1">
      <c r="A3" s="209" t="s">
        <v>378</v>
      </c>
      <c r="B3" s="209"/>
      <c r="C3" s="25"/>
      <c r="D3" s="25"/>
      <c r="E3" s="25"/>
      <c r="F3" s="25"/>
    </row>
    <row r="4" spans="1:6" s="24" customFormat="1" ht="15">
      <c r="A4" s="208" t="s">
        <v>379</v>
      </c>
      <c r="B4" s="208"/>
      <c r="C4" s="25"/>
      <c r="D4" s="25"/>
      <c r="E4" s="25"/>
      <c r="F4" s="25"/>
    </row>
    <row r="5" spans="1:6" s="24" customFormat="1" ht="15">
      <c r="A5" s="208" t="s">
        <v>380</v>
      </c>
      <c r="B5" s="208"/>
      <c r="C5" s="25"/>
      <c r="D5" s="25"/>
      <c r="E5" s="25"/>
      <c r="F5" s="25"/>
    </row>
    <row r="6" spans="1:6" s="24" customFormat="1" ht="18" customHeight="1">
      <c r="A6" s="209" t="s">
        <v>410</v>
      </c>
      <c r="B6" s="209"/>
      <c r="C6" s="25"/>
      <c r="D6" s="25"/>
      <c r="E6" s="26"/>
      <c r="F6" s="27"/>
    </row>
    <row r="7" spans="1:6" s="24" customFormat="1" ht="15">
      <c r="A7" s="157" t="s">
        <v>414</v>
      </c>
      <c r="B7" s="25"/>
      <c r="C7" s="25"/>
      <c r="D7" s="25"/>
      <c r="E7" s="26"/>
      <c r="F7" s="27"/>
    </row>
    <row r="8" spans="1:6" s="24" customFormat="1" ht="15">
      <c r="A8" s="157" t="s">
        <v>419</v>
      </c>
      <c r="B8" s="25"/>
      <c r="C8" s="25"/>
      <c r="D8" s="25"/>
      <c r="E8" s="26"/>
      <c r="F8" s="27"/>
    </row>
    <row r="9" spans="1:13" ht="39.75" customHeight="1">
      <c r="A9" s="227" t="s">
        <v>416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</row>
    <row r="10" spans="1:13" s="95" customFormat="1" ht="50.25" customHeight="1">
      <c r="A10" s="165"/>
      <c r="B10" s="224" t="s">
        <v>0</v>
      </c>
      <c r="C10" s="225"/>
      <c r="D10" s="165" t="s">
        <v>64</v>
      </c>
      <c r="E10" s="166" t="s">
        <v>387</v>
      </c>
      <c r="F10" s="166" t="s">
        <v>398</v>
      </c>
      <c r="G10" s="160" t="s">
        <v>388</v>
      </c>
      <c r="H10" s="160" t="s">
        <v>399</v>
      </c>
      <c r="I10" s="159" t="s">
        <v>389</v>
      </c>
      <c r="J10" s="166" t="s">
        <v>339</v>
      </c>
      <c r="K10" s="166" t="s">
        <v>340</v>
      </c>
      <c r="L10" s="165" t="s">
        <v>65</v>
      </c>
      <c r="M10" s="165" t="s">
        <v>66</v>
      </c>
    </row>
    <row r="11" spans="1:14" s="97" customFormat="1" ht="14.25" customHeight="1">
      <c r="A11" s="167"/>
      <c r="B11" s="226" t="s">
        <v>1</v>
      </c>
      <c r="C11" s="225"/>
      <c r="D11" s="168">
        <v>2</v>
      </c>
      <c r="E11" s="169">
        <v>3</v>
      </c>
      <c r="F11" s="169">
        <v>4</v>
      </c>
      <c r="G11" s="161">
        <v>5</v>
      </c>
      <c r="H11" s="161">
        <v>6</v>
      </c>
      <c r="I11" s="161">
        <v>7</v>
      </c>
      <c r="J11" s="169">
        <v>8</v>
      </c>
      <c r="K11" s="169">
        <v>9</v>
      </c>
      <c r="L11" s="168" t="s">
        <v>409</v>
      </c>
      <c r="M11" s="168" t="s">
        <v>375</v>
      </c>
      <c r="N11" s="96"/>
    </row>
    <row r="12" spans="1:13" s="103" customFormat="1" ht="27" customHeight="1">
      <c r="A12" s="98"/>
      <c r="B12" s="99"/>
      <c r="C12" s="99" t="s">
        <v>215</v>
      </c>
      <c r="D12" s="100"/>
      <c r="E12" s="101">
        <v>2008620.74</v>
      </c>
      <c r="F12" s="101">
        <v>2000672</v>
      </c>
      <c r="G12" s="110">
        <f>SUM(G13+G100+G113+G311+G332+G349+G372+G389)</f>
        <v>2285330.7099999995</v>
      </c>
      <c r="H12" s="110">
        <f aca="true" t="shared" si="0" ref="H12:H17">I12-G12</f>
        <v>157379.6700000004</v>
      </c>
      <c r="I12" s="110">
        <f>SUM(I13+I100+I113+I311+I332+I349+I372+I389+I407)</f>
        <v>2442710.38</v>
      </c>
      <c r="J12" s="101">
        <f>SUM(J13+J100+J113+J311+J332++J349++J372)</f>
        <v>1958119</v>
      </c>
      <c r="K12" s="101">
        <f>SUM(K13+K100+K113+K311+K332+K349+K372)</f>
        <v>1958119</v>
      </c>
      <c r="L12" s="102">
        <f aca="true" t="shared" si="1" ref="L12:L17">I12/E12*100</f>
        <v>121.61132917506367</v>
      </c>
      <c r="M12" s="102">
        <f aca="true" t="shared" si="2" ref="M12:M17">I12/G12*100</f>
        <v>106.88651621891523</v>
      </c>
    </row>
    <row r="13" spans="1:13" ht="27" customHeight="1">
      <c r="A13" s="170">
        <v>2101</v>
      </c>
      <c r="B13" s="171" t="s">
        <v>2</v>
      </c>
      <c r="C13" s="170" t="s">
        <v>225</v>
      </c>
      <c r="D13" s="171"/>
      <c r="E13" s="162">
        <v>1440406.83</v>
      </c>
      <c r="F13" s="162">
        <v>1499017</v>
      </c>
      <c r="G13" s="147">
        <f>SUM(G14,G45,G55,G75,)</f>
        <v>1536936.02</v>
      </c>
      <c r="H13" s="147">
        <f t="shared" si="0"/>
        <v>93051.02000000002</v>
      </c>
      <c r="I13" s="147">
        <f>SUM(I14,I45,I55,I75,)</f>
        <v>1629987.04</v>
      </c>
      <c r="J13" s="162">
        <f>SUM(J14,J45,J55,J75,)</f>
        <v>1499017</v>
      </c>
      <c r="K13" s="162">
        <f>SUM(K14,K45,K55,K75,)</f>
        <v>1499017</v>
      </c>
      <c r="L13" s="102">
        <f t="shared" si="1"/>
        <v>113.16157394227295</v>
      </c>
      <c r="M13" s="102">
        <f t="shared" si="2"/>
        <v>106.05431968469318</v>
      </c>
    </row>
    <row r="14" spans="1:13" ht="27" customHeight="1">
      <c r="A14" s="142" t="s">
        <v>227</v>
      </c>
      <c r="B14" s="143" t="s">
        <v>3</v>
      </c>
      <c r="C14" s="142" t="s">
        <v>226</v>
      </c>
      <c r="D14" s="144"/>
      <c r="E14" s="145">
        <v>49395.18</v>
      </c>
      <c r="F14" s="145">
        <v>49395</v>
      </c>
      <c r="G14" s="145">
        <f>G15</f>
        <v>51437.880000000005</v>
      </c>
      <c r="H14" s="145">
        <f t="shared" si="0"/>
        <v>0</v>
      </c>
      <c r="I14" s="145">
        <f>I15</f>
        <v>51437.88</v>
      </c>
      <c r="J14" s="145">
        <f>J15</f>
        <v>49395</v>
      </c>
      <c r="K14" s="145">
        <f>K15</f>
        <v>49395</v>
      </c>
      <c r="L14" s="102">
        <f t="shared" si="1"/>
        <v>104.1354237397252</v>
      </c>
      <c r="M14" s="102">
        <f t="shared" si="2"/>
        <v>99.99999999999999</v>
      </c>
    </row>
    <row r="15" spans="1:13" ht="27" customHeight="1">
      <c r="A15" s="105"/>
      <c r="B15" s="104">
        <v>3</v>
      </c>
      <c r="C15" s="104" t="s">
        <v>165</v>
      </c>
      <c r="D15" s="106"/>
      <c r="E15" s="107">
        <v>49395.18</v>
      </c>
      <c r="F15" s="107">
        <v>49395</v>
      </c>
      <c r="G15" s="111">
        <f>SUM(G16,G42)</f>
        <v>51437.880000000005</v>
      </c>
      <c r="H15" s="111">
        <f t="shared" si="0"/>
        <v>0</v>
      </c>
      <c r="I15" s="111">
        <f>SUM(I16,I42)</f>
        <v>51437.88</v>
      </c>
      <c r="J15" s="107">
        <f>SUM(J16,J42)</f>
        <v>49395</v>
      </c>
      <c r="K15" s="107">
        <f>SUM(K16,K42)</f>
        <v>49395</v>
      </c>
      <c r="L15" s="102">
        <f t="shared" si="1"/>
        <v>104.1354237397252</v>
      </c>
      <c r="M15" s="102">
        <f t="shared" si="2"/>
        <v>99.99999999999999</v>
      </c>
    </row>
    <row r="16" spans="1:13" ht="27" customHeight="1">
      <c r="A16" s="105"/>
      <c r="B16" s="104">
        <v>32</v>
      </c>
      <c r="C16" s="104" t="s">
        <v>164</v>
      </c>
      <c r="D16" s="106"/>
      <c r="E16" s="107">
        <v>47538.05</v>
      </c>
      <c r="F16" s="107">
        <v>47595</v>
      </c>
      <c r="G16" s="111">
        <f>SUM(G17,G21,G26,G38,G36)</f>
        <v>49637.880000000005</v>
      </c>
      <c r="H16" s="111">
        <f t="shared" si="0"/>
        <v>0</v>
      </c>
      <c r="I16" s="111">
        <f>SUM(I17,I21,I26,I38,I36)</f>
        <v>49637.88</v>
      </c>
      <c r="J16" s="107">
        <v>47595</v>
      </c>
      <c r="K16" s="107">
        <v>47595</v>
      </c>
      <c r="L16" s="102">
        <f t="shared" si="1"/>
        <v>104.41715636211413</v>
      </c>
      <c r="M16" s="102">
        <f t="shared" si="2"/>
        <v>99.99999999999999</v>
      </c>
    </row>
    <row r="17" spans="1:13" ht="27" customHeight="1">
      <c r="A17" s="105"/>
      <c r="B17" s="104" t="s">
        <v>5</v>
      </c>
      <c r="C17" s="104" t="s">
        <v>6</v>
      </c>
      <c r="D17" s="106"/>
      <c r="E17" s="107">
        <v>7021.76</v>
      </c>
      <c r="F17" s="107">
        <v>5940</v>
      </c>
      <c r="G17" s="111">
        <v>7900</v>
      </c>
      <c r="H17" s="111">
        <f t="shared" si="0"/>
        <v>50</v>
      </c>
      <c r="I17" s="111">
        <v>7950</v>
      </c>
      <c r="J17" s="107"/>
      <c r="K17" s="107"/>
      <c r="L17" s="102">
        <f t="shared" si="1"/>
        <v>113.21947773777514</v>
      </c>
      <c r="M17" s="102">
        <f t="shared" si="2"/>
        <v>100.63291139240506</v>
      </c>
    </row>
    <row r="18" spans="1:13" ht="27" customHeight="1">
      <c r="A18" s="108"/>
      <c r="B18" s="108" t="s">
        <v>8</v>
      </c>
      <c r="C18" s="108" t="s">
        <v>9</v>
      </c>
      <c r="D18" s="109">
        <v>48005</v>
      </c>
      <c r="E18" s="101"/>
      <c r="F18" s="101"/>
      <c r="G18" s="110"/>
      <c r="H18" s="110"/>
      <c r="I18" s="110"/>
      <c r="J18" s="110"/>
      <c r="K18" s="110"/>
      <c r="L18" s="102"/>
      <c r="M18" s="102"/>
    </row>
    <row r="19" spans="1:13" ht="27" customHeight="1">
      <c r="A19" s="108"/>
      <c r="B19" s="108" t="s">
        <v>33</v>
      </c>
      <c r="C19" s="108" t="s">
        <v>34</v>
      </c>
      <c r="D19" s="109">
        <v>48005</v>
      </c>
      <c r="E19" s="101"/>
      <c r="F19" s="101"/>
      <c r="G19" s="110"/>
      <c r="H19" s="110"/>
      <c r="I19" s="110"/>
      <c r="J19" s="110"/>
      <c r="K19" s="110"/>
      <c r="L19" s="102"/>
      <c r="M19" s="102"/>
    </row>
    <row r="20" spans="1:13" ht="27" customHeight="1">
      <c r="A20" s="108"/>
      <c r="B20" s="108">
        <v>3214</v>
      </c>
      <c r="C20" s="108" t="s">
        <v>232</v>
      </c>
      <c r="D20" s="109">
        <v>48005</v>
      </c>
      <c r="E20" s="101"/>
      <c r="F20" s="101"/>
      <c r="G20" s="110"/>
      <c r="H20" s="110"/>
      <c r="I20" s="110"/>
      <c r="J20" s="110"/>
      <c r="K20" s="110"/>
      <c r="L20" s="102"/>
      <c r="M20" s="102"/>
    </row>
    <row r="21" spans="1:13" ht="27" customHeight="1">
      <c r="A21" s="105"/>
      <c r="B21" s="104" t="s">
        <v>35</v>
      </c>
      <c r="C21" s="104" t="s">
        <v>36</v>
      </c>
      <c r="D21" s="106"/>
      <c r="E21" s="107">
        <v>15668.86</v>
      </c>
      <c r="F21" s="107">
        <v>13460</v>
      </c>
      <c r="G21" s="111">
        <v>14232.08</v>
      </c>
      <c r="H21" s="111">
        <f>I21-G21</f>
        <v>-1057.039999999999</v>
      </c>
      <c r="I21" s="111">
        <v>13175.04</v>
      </c>
      <c r="J21" s="111"/>
      <c r="K21" s="111"/>
      <c r="L21" s="102">
        <f>I21/E21*100</f>
        <v>84.08422820805087</v>
      </c>
      <c r="M21" s="102">
        <f>I21/G21*100</f>
        <v>92.57283545342635</v>
      </c>
    </row>
    <row r="22" spans="1:13" ht="27" customHeight="1">
      <c r="A22" s="108"/>
      <c r="B22" s="108" t="s">
        <v>44</v>
      </c>
      <c r="C22" s="108" t="s">
        <v>45</v>
      </c>
      <c r="D22" s="109">
        <v>48005</v>
      </c>
      <c r="E22" s="101"/>
      <c r="F22" s="101"/>
      <c r="G22" s="110" t="s">
        <v>358</v>
      </c>
      <c r="H22" s="110"/>
      <c r="I22" s="110" t="s">
        <v>358</v>
      </c>
      <c r="J22" s="110"/>
      <c r="K22" s="110"/>
      <c r="L22" s="102"/>
      <c r="M22" s="102"/>
    </row>
    <row r="23" spans="1:13" ht="27" customHeight="1">
      <c r="A23" s="108"/>
      <c r="B23" s="108" t="s">
        <v>46</v>
      </c>
      <c r="C23" s="108" t="s">
        <v>47</v>
      </c>
      <c r="D23" s="109">
        <v>48005</v>
      </c>
      <c r="E23" s="101"/>
      <c r="F23" s="101"/>
      <c r="G23" s="110"/>
      <c r="H23" s="110"/>
      <c r="I23" s="110"/>
      <c r="J23" s="110"/>
      <c r="K23" s="110"/>
      <c r="L23" s="102"/>
      <c r="M23" s="102"/>
    </row>
    <row r="24" spans="1:13" ht="27" customHeight="1">
      <c r="A24" s="108"/>
      <c r="B24" s="108" t="s">
        <v>48</v>
      </c>
      <c r="C24" s="108" t="s">
        <v>49</v>
      </c>
      <c r="D24" s="109">
        <v>48005</v>
      </c>
      <c r="E24" s="101"/>
      <c r="F24" s="101"/>
      <c r="G24" s="110"/>
      <c r="H24" s="110"/>
      <c r="I24" s="110"/>
      <c r="J24" s="110"/>
      <c r="K24" s="110"/>
      <c r="L24" s="102"/>
      <c r="M24" s="102"/>
    </row>
    <row r="25" spans="1:13" ht="27" customHeight="1">
      <c r="A25" s="108"/>
      <c r="B25" s="108" t="s">
        <v>37</v>
      </c>
      <c r="C25" s="108" t="s">
        <v>38</v>
      </c>
      <c r="D25" s="109">
        <v>48005</v>
      </c>
      <c r="E25" s="101"/>
      <c r="F25" s="101"/>
      <c r="G25" s="110"/>
      <c r="H25" s="110"/>
      <c r="I25" s="110"/>
      <c r="J25" s="110"/>
      <c r="K25" s="110"/>
      <c r="L25" s="102"/>
      <c r="M25" s="102"/>
    </row>
    <row r="26" spans="1:13" ht="27" customHeight="1">
      <c r="A26" s="105"/>
      <c r="B26" s="104" t="s">
        <v>14</v>
      </c>
      <c r="C26" s="104" t="s">
        <v>15</v>
      </c>
      <c r="D26" s="106"/>
      <c r="E26" s="107">
        <v>23220.57</v>
      </c>
      <c r="F26" s="107">
        <v>26570</v>
      </c>
      <c r="G26" s="111">
        <v>25740</v>
      </c>
      <c r="H26" s="111">
        <f>I26-G26</f>
        <v>581.4099999999999</v>
      </c>
      <c r="I26" s="111">
        <v>26321.41</v>
      </c>
      <c r="J26" s="111"/>
      <c r="K26" s="111"/>
      <c r="L26" s="102">
        <f>I26/E26*100</f>
        <v>113.35384962556904</v>
      </c>
      <c r="M26" s="102">
        <f>I26/G26*100</f>
        <v>102.25878010878012</v>
      </c>
    </row>
    <row r="27" spans="1:13" ht="27" customHeight="1">
      <c r="A27" s="108"/>
      <c r="B27" s="108" t="s">
        <v>50</v>
      </c>
      <c r="C27" s="108" t="s">
        <v>51</v>
      </c>
      <c r="D27" s="109">
        <v>48005</v>
      </c>
      <c r="E27" s="101"/>
      <c r="F27" s="101"/>
      <c r="G27" s="110"/>
      <c r="H27" s="110"/>
      <c r="I27" s="110"/>
      <c r="J27" s="110"/>
      <c r="K27" s="110"/>
      <c r="L27" s="102"/>
      <c r="M27" s="102"/>
    </row>
    <row r="28" spans="1:13" ht="27" customHeight="1">
      <c r="A28" s="108"/>
      <c r="B28" s="108" t="s">
        <v>22</v>
      </c>
      <c r="C28" s="108" t="s">
        <v>23</v>
      </c>
      <c r="D28" s="109">
        <v>48005</v>
      </c>
      <c r="E28" s="101"/>
      <c r="F28" s="101"/>
      <c r="G28" s="110"/>
      <c r="H28" s="110"/>
      <c r="I28" s="110"/>
      <c r="J28" s="110"/>
      <c r="K28" s="110"/>
      <c r="L28" s="102"/>
      <c r="M28" s="102"/>
    </row>
    <row r="29" spans="1:13" ht="27" customHeight="1">
      <c r="A29" s="108"/>
      <c r="B29" s="108" t="s">
        <v>16</v>
      </c>
      <c r="C29" s="108" t="s">
        <v>43</v>
      </c>
      <c r="D29" s="109">
        <v>48005</v>
      </c>
      <c r="E29" s="101"/>
      <c r="F29" s="101"/>
      <c r="G29" s="110"/>
      <c r="H29" s="110"/>
      <c r="I29" s="110"/>
      <c r="J29" s="110"/>
      <c r="K29" s="110"/>
      <c r="L29" s="102"/>
      <c r="M29" s="102"/>
    </row>
    <row r="30" spans="1:13" ht="27" customHeight="1">
      <c r="A30" s="108"/>
      <c r="B30" s="108" t="s">
        <v>39</v>
      </c>
      <c r="C30" s="108" t="s">
        <v>52</v>
      </c>
      <c r="D30" s="109">
        <v>48005</v>
      </c>
      <c r="E30" s="101"/>
      <c r="F30" s="101"/>
      <c r="G30" s="110"/>
      <c r="H30" s="110"/>
      <c r="I30" s="110"/>
      <c r="J30" s="110"/>
      <c r="K30" s="110"/>
      <c r="L30" s="102"/>
      <c r="M30" s="102"/>
    </row>
    <row r="31" spans="1:13" ht="27" customHeight="1">
      <c r="A31" s="108"/>
      <c r="B31" s="108">
        <v>3235</v>
      </c>
      <c r="C31" s="108" t="s">
        <v>233</v>
      </c>
      <c r="D31" s="109">
        <v>48005</v>
      </c>
      <c r="E31" s="101"/>
      <c r="F31" s="101"/>
      <c r="G31" s="110"/>
      <c r="H31" s="110"/>
      <c r="I31" s="110"/>
      <c r="J31" s="110"/>
      <c r="K31" s="110"/>
      <c r="L31" s="102"/>
      <c r="M31" s="102"/>
    </row>
    <row r="32" spans="1:13" ht="27" customHeight="1">
      <c r="A32" s="108"/>
      <c r="B32" s="108" t="s">
        <v>40</v>
      </c>
      <c r="C32" s="108" t="s">
        <v>57</v>
      </c>
      <c r="D32" s="109">
        <v>48005</v>
      </c>
      <c r="E32" s="101"/>
      <c r="F32" s="101"/>
      <c r="G32" s="110"/>
      <c r="H32" s="110"/>
      <c r="I32" s="110"/>
      <c r="J32" s="110"/>
      <c r="K32" s="110"/>
      <c r="L32" s="102"/>
      <c r="M32" s="102"/>
    </row>
    <row r="33" spans="1:13" ht="27" customHeight="1">
      <c r="A33" s="108"/>
      <c r="B33" s="108" t="s">
        <v>18</v>
      </c>
      <c r="C33" s="108" t="s">
        <v>19</v>
      </c>
      <c r="D33" s="109">
        <v>48005</v>
      </c>
      <c r="E33" s="101"/>
      <c r="F33" s="101"/>
      <c r="G33" s="110"/>
      <c r="H33" s="110"/>
      <c r="I33" s="110"/>
      <c r="J33" s="110"/>
      <c r="K33" s="110"/>
      <c r="L33" s="102"/>
      <c r="M33" s="102"/>
    </row>
    <row r="34" spans="1:13" ht="27" customHeight="1">
      <c r="A34" s="108"/>
      <c r="B34" s="108" t="s">
        <v>26</v>
      </c>
      <c r="C34" s="108" t="s">
        <v>27</v>
      </c>
      <c r="D34" s="109">
        <v>48005</v>
      </c>
      <c r="E34" s="101"/>
      <c r="F34" s="101"/>
      <c r="G34" s="110"/>
      <c r="H34" s="110"/>
      <c r="I34" s="110"/>
      <c r="J34" s="110"/>
      <c r="K34" s="110"/>
      <c r="L34" s="102"/>
      <c r="M34" s="102"/>
    </row>
    <row r="35" spans="1:13" ht="27" customHeight="1">
      <c r="A35" s="108"/>
      <c r="B35" s="108" t="s">
        <v>20</v>
      </c>
      <c r="C35" s="108" t="s">
        <v>21</v>
      </c>
      <c r="D35" s="109">
        <v>48005</v>
      </c>
      <c r="E35" s="101"/>
      <c r="F35" s="101"/>
      <c r="G35" s="110"/>
      <c r="H35" s="110"/>
      <c r="I35" s="110"/>
      <c r="J35" s="110"/>
      <c r="K35" s="110"/>
      <c r="L35" s="102"/>
      <c r="M35" s="102"/>
    </row>
    <row r="36" spans="1:13" ht="27" customHeight="1">
      <c r="A36" s="108"/>
      <c r="B36" s="104">
        <v>324</v>
      </c>
      <c r="C36" s="108" t="s">
        <v>359</v>
      </c>
      <c r="D36" s="109">
        <v>48005</v>
      </c>
      <c r="E36" s="136">
        <v>0</v>
      </c>
      <c r="F36" s="136">
        <v>0</v>
      </c>
      <c r="G36" s="111">
        <v>140.8</v>
      </c>
      <c r="H36" s="111">
        <f>I36-G36</f>
        <v>0</v>
      </c>
      <c r="I36" s="111">
        <v>140.8</v>
      </c>
      <c r="J36" s="110"/>
      <c r="K36" s="110"/>
      <c r="L36" s="102"/>
      <c r="M36" s="102">
        <f>I36/G36*100</f>
        <v>100</v>
      </c>
    </row>
    <row r="37" spans="1:13" ht="27" customHeight="1">
      <c r="A37" s="108"/>
      <c r="B37" s="108">
        <v>3241</v>
      </c>
      <c r="C37" s="108" t="s">
        <v>359</v>
      </c>
      <c r="D37" s="109">
        <v>48005</v>
      </c>
      <c r="E37" s="101"/>
      <c r="F37" s="101"/>
      <c r="G37" s="110"/>
      <c r="H37" s="110"/>
      <c r="I37" s="110"/>
      <c r="J37" s="110"/>
      <c r="K37" s="110"/>
      <c r="L37" s="102"/>
      <c r="M37" s="102"/>
    </row>
    <row r="38" spans="1:13" ht="27" customHeight="1">
      <c r="A38" s="105"/>
      <c r="B38" s="104" t="s">
        <v>10</v>
      </c>
      <c r="C38" s="104" t="s">
        <v>11</v>
      </c>
      <c r="D38" s="106"/>
      <c r="E38" s="107">
        <v>1626.86</v>
      </c>
      <c r="F38" s="107">
        <v>1625</v>
      </c>
      <c r="G38" s="111">
        <v>1625</v>
      </c>
      <c r="H38" s="111">
        <f>I38-G38</f>
        <v>425.6300000000001</v>
      </c>
      <c r="I38" s="111">
        <v>2050.63</v>
      </c>
      <c r="J38" s="111"/>
      <c r="K38" s="111"/>
      <c r="L38" s="102">
        <f>I38/E38*100</f>
        <v>126.04833851714348</v>
      </c>
      <c r="M38" s="102">
        <f>I38/G38*100</f>
        <v>126.1926153846154</v>
      </c>
    </row>
    <row r="39" spans="1:13" ht="27" customHeight="1">
      <c r="A39" s="108"/>
      <c r="B39" s="108">
        <v>3293</v>
      </c>
      <c r="C39" s="108" t="s">
        <v>231</v>
      </c>
      <c r="D39" s="109">
        <v>48005</v>
      </c>
      <c r="E39" s="101"/>
      <c r="F39" s="101"/>
      <c r="G39" s="110"/>
      <c r="H39" s="110"/>
      <c r="I39" s="110"/>
      <c r="J39" s="110"/>
      <c r="K39" s="110"/>
      <c r="L39" s="102"/>
      <c r="M39" s="102"/>
    </row>
    <row r="40" spans="1:13" ht="27" customHeight="1">
      <c r="A40" s="108"/>
      <c r="B40" s="108">
        <v>3294</v>
      </c>
      <c r="C40" s="108" t="s">
        <v>54</v>
      </c>
      <c r="D40" s="109">
        <v>48005</v>
      </c>
      <c r="E40" s="101"/>
      <c r="F40" s="101"/>
      <c r="G40" s="110"/>
      <c r="H40" s="110"/>
      <c r="I40" s="110"/>
      <c r="J40" s="110"/>
      <c r="K40" s="110"/>
      <c r="L40" s="102"/>
      <c r="M40" s="102"/>
    </row>
    <row r="41" spans="1:13" ht="27" customHeight="1">
      <c r="A41" s="108"/>
      <c r="B41" s="108" t="s">
        <v>17</v>
      </c>
      <c r="C41" s="108" t="s">
        <v>28</v>
      </c>
      <c r="D41" s="109">
        <v>48005</v>
      </c>
      <c r="E41" s="101"/>
      <c r="F41" s="101"/>
      <c r="G41" s="110"/>
      <c r="H41" s="110"/>
      <c r="I41" s="110"/>
      <c r="J41" s="110"/>
      <c r="K41" s="110"/>
      <c r="L41" s="102"/>
      <c r="M41" s="102"/>
    </row>
    <row r="42" spans="1:13" ht="27" customHeight="1">
      <c r="A42" s="105"/>
      <c r="B42" s="104">
        <v>34</v>
      </c>
      <c r="C42" s="104" t="s">
        <v>166</v>
      </c>
      <c r="D42" s="106"/>
      <c r="E42" s="107">
        <v>1857.13</v>
      </c>
      <c r="F42" s="107">
        <v>1800</v>
      </c>
      <c r="G42" s="111">
        <f>G43</f>
        <v>1800</v>
      </c>
      <c r="H42" s="111">
        <f>I42-G42</f>
        <v>0</v>
      </c>
      <c r="I42" s="111">
        <f>I43</f>
        <v>1800</v>
      </c>
      <c r="J42" s="111">
        <v>1800</v>
      </c>
      <c r="K42" s="111">
        <v>1800</v>
      </c>
      <c r="L42" s="102">
        <f>I42/E42*100</f>
        <v>96.92374793363953</v>
      </c>
      <c r="M42" s="102">
        <f>I42/G42*100</f>
        <v>100</v>
      </c>
    </row>
    <row r="43" spans="1:13" ht="27" customHeight="1">
      <c r="A43" s="105"/>
      <c r="B43" s="104" t="s">
        <v>29</v>
      </c>
      <c r="C43" s="104" t="s">
        <v>30</v>
      </c>
      <c r="D43" s="106"/>
      <c r="E43" s="107">
        <v>1857.13</v>
      </c>
      <c r="F43" s="107">
        <v>1800</v>
      </c>
      <c r="G43" s="111">
        <v>1800</v>
      </c>
      <c r="H43" s="111">
        <f>I43-G43</f>
        <v>0</v>
      </c>
      <c r="I43" s="111">
        <v>1800</v>
      </c>
      <c r="J43" s="111"/>
      <c r="K43" s="111"/>
      <c r="L43" s="102">
        <f>I43/E43*100</f>
        <v>96.92374793363953</v>
      </c>
      <c r="M43" s="102">
        <f>I43/G43*100</f>
        <v>100</v>
      </c>
    </row>
    <row r="44" spans="1:13" ht="27" customHeight="1">
      <c r="A44" s="108"/>
      <c r="B44" s="108" t="s">
        <v>31</v>
      </c>
      <c r="C44" s="108" t="s">
        <v>32</v>
      </c>
      <c r="D44" s="109">
        <v>48005</v>
      </c>
      <c r="E44" s="101"/>
      <c r="F44" s="101"/>
      <c r="G44" s="110"/>
      <c r="H44" s="110"/>
      <c r="I44" s="110"/>
      <c r="J44" s="110"/>
      <c r="K44" s="110"/>
      <c r="L44" s="102"/>
      <c r="M44" s="102"/>
    </row>
    <row r="45" spans="1:13" ht="27" customHeight="1">
      <c r="A45" s="142" t="s">
        <v>228</v>
      </c>
      <c r="B45" s="143" t="s">
        <v>3</v>
      </c>
      <c r="C45" s="142" t="s">
        <v>322</v>
      </c>
      <c r="D45" s="144"/>
      <c r="E45" s="145">
        <f>E46</f>
        <v>3981.68</v>
      </c>
      <c r="F45" s="145">
        <v>3982</v>
      </c>
      <c r="G45" s="145">
        <f>G50+G53</f>
        <v>3982</v>
      </c>
      <c r="H45" s="145">
        <f>I45-G45</f>
        <v>796.0200000000004</v>
      </c>
      <c r="I45" s="145">
        <f>I50+I53</f>
        <v>4778.02</v>
      </c>
      <c r="J45" s="145">
        <v>3982</v>
      </c>
      <c r="K45" s="145">
        <v>3982</v>
      </c>
      <c r="L45" s="102">
        <f>I45/E45*100</f>
        <v>120.00010046010732</v>
      </c>
      <c r="M45" s="102">
        <f>I45/G45*100</f>
        <v>119.99045705675542</v>
      </c>
    </row>
    <row r="46" spans="1:13" ht="27" customHeight="1">
      <c r="A46" s="105"/>
      <c r="B46" s="104">
        <v>3</v>
      </c>
      <c r="C46" s="104" t="s">
        <v>165</v>
      </c>
      <c r="D46" s="106"/>
      <c r="E46" s="107">
        <f aca="true" t="shared" si="3" ref="E46:K46">SUM(E47,E52)</f>
        <v>3981.68</v>
      </c>
      <c r="F46" s="107">
        <v>3982</v>
      </c>
      <c r="G46" s="111">
        <f>SUM(G47,G52)</f>
        <v>3982</v>
      </c>
      <c r="H46" s="111">
        <f>I46-G46</f>
        <v>796.0200000000004</v>
      </c>
      <c r="I46" s="111">
        <f>SUM(I47,I52)</f>
        <v>4778.02</v>
      </c>
      <c r="J46" s="111">
        <f t="shared" si="3"/>
        <v>3982</v>
      </c>
      <c r="K46" s="111">
        <f t="shared" si="3"/>
        <v>3982</v>
      </c>
      <c r="L46" s="102">
        <f>I46/E46*100</f>
        <v>120.00010046010732</v>
      </c>
      <c r="M46" s="102">
        <f>I46/G46*100</f>
        <v>119.99045705675542</v>
      </c>
    </row>
    <row r="47" spans="1:13" ht="27" customHeight="1">
      <c r="A47" s="105"/>
      <c r="B47" s="104">
        <v>32</v>
      </c>
      <c r="C47" s="104" t="s">
        <v>164</v>
      </c>
      <c r="D47" s="106"/>
      <c r="E47" s="107">
        <f>E50+E48</f>
        <v>3981.68</v>
      </c>
      <c r="F47" s="107">
        <v>3982</v>
      </c>
      <c r="G47" s="111">
        <v>3982</v>
      </c>
      <c r="H47" s="111">
        <f>I47-G47</f>
        <v>796.0200000000004</v>
      </c>
      <c r="I47" s="111">
        <v>4778.02</v>
      </c>
      <c r="J47" s="111">
        <v>3982</v>
      </c>
      <c r="K47" s="111">
        <v>3982</v>
      </c>
      <c r="L47" s="102">
        <f>I47/E47*100</f>
        <v>120.00010046010732</v>
      </c>
      <c r="M47" s="102">
        <f>I47/G47*100</f>
        <v>119.99045705675542</v>
      </c>
    </row>
    <row r="48" spans="1:13" ht="27" customHeight="1">
      <c r="A48" s="105"/>
      <c r="B48" s="104" t="s">
        <v>35</v>
      </c>
      <c r="C48" s="104" t="s">
        <v>36</v>
      </c>
      <c r="D48" s="106"/>
      <c r="E48" s="136">
        <v>0</v>
      </c>
      <c r="F48" s="136">
        <v>0</v>
      </c>
      <c r="G48" s="111"/>
      <c r="H48" s="111">
        <f>I48-G48</f>
        <v>0</v>
      </c>
      <c r="I48" s="111"/>
      <c r="J48" s="111">
        <f>J49</f>
        <v>0</v>
      </c>
      <c r="K48" s="111">
        <f>K49</f>
        <v>0</v>
      </c>
      <c r="L48" s="102"/>
      <c r="M48" s="102"/>
    </row>
    <row r="49" spans="1:13" ht="27" customHeight="1">
      <c r="A49" s="105"/>
      <c r="B49" s="108">
        <v>3223</v>
      </c>
      <c r="C49" s="108" t="s">
        <v>42</v>
      </c>
      <c r="D49" s="109">
        <v>48005</v>
      </c>
      <c r="E49" s="101"/>
      <c r="F49" s="101"/>
      <c r="G49" s="110"/>
      <c r="H49" s="110"/>
      <c r="I49" s="110"/>
      <c r="J49" s="110">
        <v>0</v>
      </c>
      <c r="K49" s="110">
        <v>0</v>
      </c>
      <c r="L49" s="102"/>
      <c r="M49" s="102"/>
    </row>
    <row r="50" spans="1:13" ht="27" customHeight="1">
      <c r="A50" s="105"/>
      <c r="B50" s="104" t="s">
        <v>14</v>
      </c>
      <c r="C50" s="104" t="s">
        <v>15</v>
      </c>
      <c r="D50" s="106"/>
      <c r="E50" s="107">
        <v>3981.68</v>
      </c>
      <c r="F50" s="107">
        <v>3982</v>
      </c>
      <c r="G50" s="111">
        <v>3982</v>
      </c>
      <c r="H50" s="111">
        <f>I50-G50</f>
        <v>796.0200000000004</v>
      </c>
      <c r="I50" s="111">
        <v>4778.02</v>
      </c>
      <c r="J50" s="111">
        <f>J51</f>
        <v>0</v>
      </c>
      <c r="K50" s="111">
        <f>K51</f>
        <v>0</v>
      </c>
      <c r="L50" s="102">
        <f>I50/E50*100</f>
        <v>120.00010046010732</v>
      </c>
      <c r="M50" s="102">
        <f>I50/G50*100</f>
        <v>119.99045705675542</v>
      </c>
    </row>
    <row r="51" spans="1:13" ht="27" customHeight="1">
      <c r="A51" s="108"/>
      <c r="B51" s="108" t="s">
        <v>40</v>
      </c>
      <c r="C51" s="108" t="s">
        <v>57</v>
      </c>
      <c r="D51" s="109">
        <v>48005</v>
      </c>
      <c r="E51" s="101"/>
      <c r="F51" s="101"/>
      <c r="G51" s="110"/>
      <c r="H51" s="110"/>
      <c r="I51" s="110"/>
      <c r="J51" s="110">
        <v>0</v>
      </c>
      <c r="K51" s="110">
        <v>0</v>
      </c>
      <c r="L51" s="102"/>
      <c r="M51" s="102"/>
    </row>
    <row r="52" spans="1:13" ht="27" customHeight="1">
      <c r="A52" s="105"/>
      <c r="B52" s="104">
        <v>37</v>
      </c>
      <c r="C52" s="104" t="s">
        <v>167</v>
      </c>
      <c r="D52" s="106"/>
      <c r="E52" s="107">
        <f>E53</f>
        <v>0</v>
      </c>
      <c r="F52" s="107">
        <v>0</v>
      </c>
      <c r="G52" s="111">
        <v>0</v>
      </c>
      <c r="H52" s="111">
        <f>I52-G52</f>
        <v>0</v>
      </c>
      <c r="I52" s="111">
        <v>0</v>
      </c>
      <c r="J52" s="111">
        <f>J53</f>
        <v>0</v>
      </c>
      <c r="K52" s="111">
        <f>K53</f>
        <v>0</v>
      </c>
      <c r="L52" s="102"/>
      <c r="M52" s="102"/>
    </row>
    <row r="53" spans="1:13" ht="27" customHeight="1">
      <c r="A53" s="105"/>
      <c r="B53" s="104" t="s">
        <v>12</v>
      </c>
      <c r="C53" s="104" t="s">
        <v>13</v>
      </c>
      <c r="D53" s="106"/>
      <c r="E53" s="107">
        <v>0</v>
      </c>
      <c r="F53" s="107">
        <v>0</v>
      </c>
      <c r="G53" s="111">
        <v>0</v>
      </c>
      <c r="H53" s="111">
        <f>I53-G53</f>
        <v>0</v>
      </c>
      <c r="I53" s="111">
        <v>0</v>
      </c>
      <c r="J53" s="111">
        <f>J54</f>
        <v>0</v>
      </c>
      <c r="K53" s="111">
        <f>K54</f>
        <v>0</v>
      </c>
      <c r="L53" s="102"/>
      <c r="M53" s="102"/>
    </row>
    <row r="54" spans="1:13" ht="27" customHeight="1">
      <c r="A54" s="108"/>
      <c r="B54" s="108" t="s">
        <v>62</v>
      </c>
      <c r="C54" s="108" t="s">
        <v>63</v>
      </c>
      <c r="D54" s="109">
        <v>48005</v>
      </c>
      <c r="E54" s="101"/>
      <c r="F54" s="101"/>
      <c r="G54" s="110"/>
      <c r="H54" s="110"/>
      <c r="I54" s="110"/>
      <c r="J54" s="110">
        <v>0</v>
      </c>
      <c r="K54" s="110">
        <v>0</v>
      </c>
      <c r="L54" s="102"/>
      <c r="M54" s="102"/>
    </row>
    <row r="55" spans="1:13" ht="27" customHeight="1">
      <c r="A55" s="142" t="s">
        <v>229</v>
      </c>
      <c r="B55" s="143" t="s">
        <v>3</v>
      </c>
      <c r="C55" s="142" t="s">
        <v>230</v>
      </c>
      <c r="D55" s="144"/>
      <c r="E55" s="145">
        <f>E56</f>
        <v>3596.95</v>
      </c>
      <c r="F55" s="145">
        <v>3130</v>
      </c>
      <c r="G55" s="145">
        <f>SUM(G56,)</f>
        <v>9766.14</v>
      </c>
      <c r="H55" s="145">
        <f>I55-G55</f>
        <v>2870</v>
      </c>
      <c r="I55" s="145">
        <f>SUM(I56,)</f>
        <v>12636.14</v>
      </c>
      <c r="J55" s="145">
        <v>3130</v>
      </c>
      <c r="K55" s="145">
        <v>3130</v>
      </c>
      <c r="L55" s="102">
        <f>I55/E55*100</f>
        <v>351.3015193427765</v>
      </c>
      <c r="M55" s="102">
        <f>I55/G55*100</f>
        <v>129.38725023397166</v>
      </c>
    </row>
    <row r="56" spans="1:13" ht="27" customHeight="1">
      <c r="A56" s="105"/>
      <c r="B56" s="104">
        <v>3</v>
      </c>
      <c r="C56" s="104" t="s">
        <v>165</v>
      </c>
      <c r="D56" s="106"/>
      <c r="E56" s="111">
        <f>E57+E66</f>
        <v>3596.95</v>
      </c>
      <c r="F56" s="111">
        <v>3130</v>
      </c>
      <c r="G56" s="111">
        <f>SUM(G57,G72)</f>
        <v>9766.14</v>
      </c>
      <c r="H56" s="111">
        <f>I56-G56</f>
        <v>2870</v>
      </c>
      <c r="I56" s="111">
        <f>SUM(I57,I72)</f>
        <v>12636.14</v>
      </c>
      <c r="J56" s="111">
        <f>J57</f>
        <v>3130</v>
      </c>
      <c r="K56" s="111">
        <f>K57</f>
        <v>3130</v>
      </c>
      <c r="L56" s="102">
        <f>I56/E56*100</f>
        <v>351.3015193427765</v>
      </c>
      <c r="M56" s="102">
        <f>I56/G56*100</f>
        <v>129.38725023397166</v>
      </c>
    </row>
    <row r="57" spans="1:13" ht="27" customHeight="1">
      <c r="A57" s="105"/>
      <c r="B57" s="104">
        <v>32</v>
      </c>
      <c r="C57" s="104" t="s">
        <v>164</v>
      </c>
      <c r="D57" s="106"/>
      <c r="E57" s="111">
        <v>1964.06</v>
      </c>
      <c r="F57" s="111">
        <v>3130</v>
      </c>
      <c r="G57" s="111">
        <f>SUM(G58,G60,G63,G71)</f>
        <v>9766.14</v>
      </c>
      <c r="H57" s="111">
        <f>I57-G57</f>
        <v>2870</v>
      </c>
      <c r="I57" s="111">
        <f>SUM(I58,I60,I63,I71,I68)</f>
        <v>12636.14</v>
      </c>
      <c r="J57" s="111">
        <v>3130</v>
      </c>
      <c r="K57" s="111">
        <v>3130</v>
      </c>
      <c r="L57" s="102">
        <f>I57/E57*100</f>
        <v>643.3683288697902</v>
      </c>
      <c r="M57" s="102">
        <f>I57/G57*100</f>
        <v>129.38725023397166</v>
      </c>
    </row>
    <row r="58" spans="1:13" ht="27" customHeight="1">
      <c r="A58" s="105"/>
      <c r="B58" s="104" t="s">
        <v>35</v>
      </c>
      <c r="C58" s="104" t="s">
        <v>36</v>
      </c>
      <c r="D58" s="106"/>
      <c r="E58" s="107">
        <v>844.83</v>
      </c>
      <c r="F58" s="107">
        <v>1700</v>
      </c>
      <c r="G58" s="111">
        <v>1700</v>
      </c>
      <c r="H58" s="111">
        <f>I58-G58</f>
        <v>0</v>
      </c>
      <c r="I58" s="111">
        <v>1700</v>
      </c>
      <c r="J58" s="111"/>
      <c r="K58" s="111"/>
      <c r="L58" s="102">
        <f>I58/E58*100</f>
        <v>201.2239148704473</v>
      </c>
      <c r="M58" s="102">
        <f>I58/G58*100</f>
        <v>100</v>
      </c>
    </row>
    <row r="59" spans="1:13" ht="27" customHeight="1">
      <c r="A59" s="105"/>
      <c r="B59" s="108">
        <v>3223</v>
      </c>
      <c r="C59" s="108" t="s">
        <v>42</v>
      </c>
      <c r="D59" s="109">
        <v>32300</v>
      </c>
      <c r="E59" s="101"/>
      <c r="F59" s="101"/>
      <c r="G59" s="110"/>
      <c r="H59" s="110"/>
      <c r="I59" s="110"/>
      <c r="J59" s="110"/>
      <c r="K59" s="110"/>
      <c r="L59" s="102"/>
      <c r="M59" s="102"/>
    </row>
    <row r="60" spans="1:13" ht="27" customHeight="1">
      <c r="A60" s="105"/>
      <c r="B60" s="104" t="s">
        <v>14</v>
      </c>
      <c r="C60" s="104" t="s">
        <v>15</v>
      </c>
      <c r="D60" s="106"/>
      <c r="E60" s="107">
        <v>721.06</v>
      </c>
      <c r="F60" s="107">
        <v>1300</v>
      </c>
      <c r="G60" s="111">
        <v>1300</v>
      </c>
      <c r="H60" s="111">
        <f>I60-G60</f>
        <v>1000</v>
      </c>
      <c r="I60" s="111">
        <v>2300</v>
      </c>
      <c r="J60" s="111"/>
      <c r="K60" s="111"/>
      <c r="L60" s="102">
        <f>I60/E60*100</f>
        <v>318.9748425928494</v>
      </c>
      <c r="M60" s="102">
        <f>I60/G60*100</f>
        <v>176.9230769230769</v>
      </c>
    </row>
    <row r="61" spans="1:13" ht="27" customHeight="1">
      <c r="A61" s="108"/>
      <c r="B61" s="108">
        <v>3231</v>
      </c>
      <c r="C61" s="108" t="s">
        <v>51</v>
      </c>
      <c r="D61" s="109">
        <v>32300</v>
      </c>
      <c r="E61" s="101"/>
      <c r="F61" s="101"/>
      <c r="G61" s="110"/>
      <c r="H61" s="110"/>
      <c r="I61" s="110"/>
      <c r="J61" s="110"/>
      <c r="K61" s="110"/>
      <c r="L61" s="102"/>
      <c r="M61" s="102"/>
    </row>
    <row r="62" spans="1:13" ht="27" customHeight="1">
      <c r="A62" s="108"/>
      <c r="B62" s="108" t="s">
        <v>39</v>
      </c>
      <c r="C62" s="108" t="s">
        <v>52</v>
      </c>
      <c r="D62" s="109">
        <v>32300</v>
      </c>
      <c r="E62" s="101"/>
      <c r="F62" s="101"/>
      <c r="G62" s="110"/>
      <c r="H62" s="110"/>
      <c r="I62" s="110"/>
      <c r="J62" s="110"/>
      <c r="K62" s="110"/>
      <c r="L62" s="102"/>
      <c r="M62" s="102"/>
    </row>
    <row r="63" spans="1:13" ht="27" customHeight="1">
      <c r="A63" s="105"/>
      <c r="B63" s="104" t="s">
        <v>10</v>
      </c>
      <c r="C63" s="104" t="s">
        <v>11</v>
      </c>
      <c r="D63" s="106"/>
      <c r="E63" s="136">
        <v>398.17</v>
      </c>
      <c r="F63" s="136">
        <v>130</v>
      </c>
      <c r="G63" s="111">
        <v>130</v>
      </c>
      <c r="H63" s="111">
        <f>I63-G63</f>
        <v>370</v>
      </c>
      <c r="I63" s="111">
        <v>500</v>
      </c>
      <c r="J63" s="110"/>
      <c r="K63" s="110"/>
      <c r="L63" s="102">
        <f>I63/E63*100</f>
        <v>125.57450335283924</v>
      </c>
      <c r="M63" s="102">
        <f>I63/G63*100</f>
        <v>384.61538461538464</v>
      </c>
    </row>
    <row r="64" spans="1:13" ht="27" customHeight="1">
      <c r="A64" s="108"/>
      <c r="B64" s="108" t="s">
        <v>17</v>
      </c>
      <c r="C64" s="108" t="s">
        <v>28</v>
      </c>
      <c r="D64" s="109">
        <v>32300</v>
      </c>
      <c r="E64" s="101"/>
      <c r="F64" s="101"/>
      <c r="G64" s="110"/>
      <c r="H64" s="110"/>
      <c r="I64" s="110"/>
      <c r="J64" s="110"/>
      <c r="K64" s="110"/>
      <c r="L64" s="102"/>
      <c r="M64" s="102"/>
    </row>
    <row r="65" spans="1:13" ht="27" customHeight="1">
      <c r="A65" s="108"/>
      <c r="B65" s="108" t="s">
        <v>17</v>
      </c>
      <c r="C65" s="108" t="s">
        <v>28</v>
      </c>
      <c r="D65" s="109">
        <v>55263</v>
      </c>
      <c r="E65" s="101"/>
      <c r="F65" s="101"/>
      <c r="G65" s="110"/>
      <c r="H65" s="110"/>
      <c r="I65" s="110"/>
      <c r="J65" s="110"/>
      <c r="K65" s="110"/>
      <c r="L65" s="102"/>
      <c r="M65" s="102"/>
    </row>
    <row r="66" spans="1:13" ht="27" customHeight="1">
      <c r="A66" s="108">
        <v>62300</v>
      </c>
      <c r="B66" s="108"/>
      <c r="C66" s="104" t="s">
        <v>234</v>
      </c>
      <c r="D66" s="109"/>
      <c r="E66" s="136">
        <v>1632.89</v>
      </c>
      <c r="F66" s="136">
        <v>0</v>
      </c>
      <c r="G66" s="111"/>
      <c r="H66" s="111">
        <f>I66-G66</f>
        <v>8136.14</v>
      </c>
      <c r="I66" s="111">
        <v>8136.14</v>
      </c>
      <c r="J66" s="111"/>
      <c r="K66" s="111"/>
      <c r="L66" s="102">
        <f>I66/E66*100</f>
        <v>498.2662641084213</v>
      </c>
      <c r="M66" s="102"/>
    </row>
    <row r="67" spans="1:13" ht="27" customHeight="1">
      <c r="A67" s="105"/>
      <c r="B67" s="104">
        <v>32</v>
      </c>
      <c r="C67" s="104" t="s">
        <v>164</v>
      </c>
      <c r="D67" s="106"/>
      <c r="E67" s="111">
        <v>816.44</v>
      </c>
      <c r="F67" s="111"/>
      <c r="G67" s="111">
        <v>0</v>
      </c>
      <c r="H67" s="111">
        <f>I67-G67</f>
        <v>8136.14</v>
      </c>
      <c r="I67" s="111">
        <v>8136.14</v>
      </c>
      <c r="J67" s="111"/>
      <c r="K67" s="111"/>
      <c r="L67" s="102">
        <f>I67/E67*100</f>
        <v>996.5386311302728</v>
      </c>
      <c r="M67" s="102"/>
    </row>
    <row r="68" spans="1:13" ht="27" customHeight="1">
      <c r="A68" s="105"/>
      <c r="B68" s="104">
        <v>322</v>
      </c>
      <c r="C68" s="104" t="s">
        <v>36</v>
      </c>
      <c r="D68" s="106"/>
      <c r="E68" s="107">
        <v>816.44</v>
      </c>
      <c r="F68" s="107"/>
      <c r="G68" s="111">
        <v>0</v>
      </c>
      <c r="H68" s="111">
        <f>I68-G68</f>
        <v>1500</v>
      </c>
      <c r="I68" s="111">
        <v>1500</v>
      </c>
      <c r="J68" s="111"/>
      <c r="K68" s="111"/>
      <c r="L68" s="102">
        <f>I68/E68*100</f>
        <v>183.72446229974034</v>
      </c>
      <c r="M68" s="102"/>
    </row>
    <row r="69" spans="1:13" ht="27" customHeight="1">
      <c r="A69" s="108"/>
      <c r="B69" s="108" t="s">
        <v>44</v>
      </c>
      <c r="C69" s="108" t="s">
        <v>45</v>
      </c>
      <c r="D69" s="109">
        <v>62300</v>
      </c>
      <c r="E69" s="101"/>
      <c r="F69" s="101"/>
      <c r="G69" s="110"/>
      <c r="H69" s="110"/>
      <c r="I69" s="110"/>
      <c r="J69" s="110"/>
      <c r="K69" s="110"/>
      <c r="L69" s="102"/>
      <c r="M69" s="102"/>
    </row>
    <row r="70" spans="1:13" ht="27" customHeight="1">
      <c r="A70" s="108"/>
      <c r="B70" s="108">
        <v>3225</v>
      </c>
      <c r="C70" s="108" t="s">
        <v>49</v>
      </c>
      <c r="D70" s="109">
        <v>62300</v>
      </c>
      <c r="E70" s="101"/>
      <c r="F70" s="101"/>
      <c r="G70" s="110"/>
      <c r="H70" s="110"/>
      <c r="I70" s="110"/>
      <c r="J70" s="110"/>
      <c r="K70" s="110"/>
      <c r="L70" s="102"/>
      <c r="M70" s="102"/>
    </row>
    <row r="71" spans="1:13" ht="27" customHeight="1">
      <c r="A71" s="105"/>
      <c r="B71" s="104" t="s">
        <v>10</v>
      </c>
      <c r="C71" s="104" t="s">
        <v>11</v>
      </c>
      <c r="D71" s="109">
        <v>55263</v>
      </c>
      <c r="E71" s="101"/>
      <c r="F71" s="101"/>
      <c r="G71" s="111">
        <v>6636.14</v>
      </c>
      <c r="H71" s="111">
        <f>I71-G71</f>
        <v>0</v>
      </c>
      <c r="I71" s="111">
        <v>6636.14</v>
      </c>
      <c r="J71" s="110"/>
      <c r="K71" s="110"/>
      <c r="L71" s="102"/>
      <c r="M71" s="102">
        <f>I71/G71*100</f>
        <v>100</v>
      </c>
    </row>
    <row r="72" spans="1:13" ht="27" customHeight="1">
      <c r="A72" s="108"/>
      <c r="B72" s="108" t="s">
        <v>17</v>
      </c>
      <c r="C72" s="108" t="s">
        <v>28</v>
      </c>
      <c r="D72" s="109">
        <v>55263</v>
      </c>
      <c r="E72" s="101"/>
      <c r="F72" s="101"/>
      <c r="G72" s="110"/>
      <c r="H72" s="110"/>
      <c r="I72" s="110"/>
      <c r="J72" s="110"/>
      <c r="K72" s="110"/>
      <c r="L72" s="102"/>
      <c r="M72" s="102"/>
    </row>
    <row r="73" spans="1:13" ht="27" customHeight="1">
      <c r="A73" s="105"/>
      <c r="B73" s="104">
        <v>381</v>
      </c>
      <c r="C73" s="104" t="s">
        <v>334</v>
      </c>
      <c r="D73" s="106"/>
      <c r="E73" s="136">
        <v>816.44</v>
      </c>
      <c r="F73" s="136"/>
      <c r="G73" s="111">
        <v>0</v>
      </c>
      <c r="H73" s="111">
        <f>I73-G73</f>
        <v>0</v>
      </c>
      <c r="I73" s="111">
        <v>0</v>
      </c>
      <c r="J73" s="111"/>
      <c r="K73" s="111"/>
      <c r="L73" s="102">
        <f>I73/E73*100</f>
        <v>0</v>
      </c>
      <c r="M73" s="102"/>
    </row>
    <row r="74" spans="1:13" ht="27" customHeight="1">
      <c r="A74" s="108"/>
      <c r="B74" s="108">
        <v>3812</v>
      </c>
      <c r="C74" s="108" t="s">
        <v>332</v>
      </c>
      <c r="D74" s="109">
        <v>62300</v>
      </c>
      <c r="E74" s="101"/>
      <c r="F74" s="101"/>
      <c r="G74" s="110"/>
      <c r="H74" s="110"/>
      <c r="I74" s="110"/>
      <c r="J74" s="110"/>
      <c r="K74" s="110"/>
      <c r="L74" s="102"/>
      <c r="M74" s="102"/>
    </row>
    <row r="75" spans="1:13" ht="27" customHeight="1">
      <c r="A75" s="142" t="s">
        <v>235</v>
      </c>
      <c r="B75" s="143" t="s">
        <v>3</v>
      </c>
      <c r="C75" s="142" t="s">
        <v>236</v>
      </c>
      <c r="D75" s="144"/>
      <c r="E75" s="145">
        <f>E76</f>
        <v>1383433.02</v>
      </c>
      <c r="F75" s="145">
        <v>1442510</v>
      </c>
      <c r="G75" s="145">
        <f>G76</f>
        <v>1471750</v>
      </c>
      <c r="H75" s="145">
        <f>I75-G75</f>
        <v>89385</v>
      </c>
      <c r="I75" s="145">
        <f>I76</f>
        <v>1561135</v>
      </c>
      <c r="J75" s="145">
        <f>J76</f>
        <v>1442510</v>
      </c>
      <c r="K75" s="145">
        <f>K76</f>
        <v>1442510</v>
      </c>
      <c r="L75" s="102">
        <f>I75/E75*100</f>
        <v>112.84500062026854</v>
      </c>
      <c r="M75" s="102">
        <f>I75/G75*100</f>
        <v>106.07338202819771</v>
      </c>
    </row>
    <row r="76" spans="1:13" ht="27" customHeight="1">
      <c r="A76" s="105"/>
      <c r="B76" s="104">
        <v>3</v>
      </c>
      <c r="C76" s="104" t="s">
        <v>165</v>
      </c>
      <c r="D76" s="106"/>
      <c r="E76" s="107">
        <f>E77+E86+E97</f>
        <v>1383433.02</v>
      </c>
      <c r="F76" s="107">
        <v>1442510</v>
      </c>
      <c r="G76" s="111">
        <f>G77+G86+G97</f>
        <v>1471750</v>
      </c>
      <c r="H76" s="111">
        <f>I76-G76</f>
        <v>89385</v>
      </c>
      <c r="I76" s="111">
        <f>I77+I86+I97</f>
        <v>1561135</v>
      </c>
      <c r="J76" s="107">
        <f>J77+J86+J97</f>
        <v>1442510</v>
      </c>
      <c r="K76" s="107">
        <f>K77+K86+K97</f>
        <v>1442510</v>
      </c>
      <c r="L76" s="102">
        <f>I76/E76*100</f>
        <v>112.84500062026854</v>
      </c>
      <c r="M76" s="102">
        <f>I76/G76*100</f>
        <v>106.07338202819771</v>
      </c>
    </row>
    <row r="77" spans="1:13" ht="27" customHeight="1">
      <c r="A77" s="105"/>
      <c r="B77" s="104">
        <v>31</v>
      </c>
      <c r="C77" s="104" t="s">
        <v>237</v>
      </c>
      <c r="D77" s="106"/>
      <c r="E77" s="107">
        <f>E78+E81+E83</f>
        <v>1319310.48</v>
      </c>
      <c r="F77" s="107">
        <v>1391310</v>
      </c>
      <c r="G77" s="111">
        <f>G78+G81+G83</f>
        <v>1416050</v>
      </c>
      <c r="H77" s="111">
        <f aca="true" t="shared" si="4" ref="H77:H139">I77-G77</f>
        <v>84385</v>
      </c>
      <c r="I77" s="111">
        <f>I78+I81+I83</f>
        <v>1500435</v>
      </c>
      <c r="J77" s="107">
        <v>1391310</v>
      </c>
      <c r="K77" s="107">
        <v>1391310</v>
      </c>
      <c r="L77" s="102">
        <f>I77/E77*100</f>
        <v>113.72872593265538</v>
      </c>
      <c r="M77" s="102">
        <f aca="true" t="shared" si="5" ref="M77:M139">I77/G77*100</f>
        <v>105.95918223226582</v>
      </c>
    </row>
    <row r="78" spans="1:13" ht="27" customHeight="1">
      <c r="A78" s="105"/>
      <c r="B78" s="104">
        <v>311</v>
      </c>
      <c r="C78" s="104" t="s">
        <v>238</v>
      </c>
      <c r="D78" s="106"/>
      <c r="E78" s="107">
        <v>1089973.18</v>
      </c>
      <c r="F78" s="107">
        <v>1160200</v>
      </c>
      <c r="G78" s="111">
        <v>1170000</v>
      </c>
      <c r="H78" s="111">
        <f t="shared" si="4"/>
        <v>69000</v>
      </c>
      <c r="I78" s="111">
        <v>1239000</v>
      </c>
      <c r="J78" s="111"/>
      <c r="K78" s="111"/>
      <c r="L78" s="102">
        <f>I78/E78*100</f>
        <v>113.67252174039733</v>
      </c>
      <c r="M78" s="102">
        <f t="shared" si="5"/>
        <v>105.8974358974359</v>
      </c>
    </row>
    <row r="79" spans="1:13" ht="27" customHeight="1">
      <c r="A79" s="108"/>
      <c r="B79" s="108">
        <v>3111</v>
      </c>
      <c r="C79" s="108" t="s">
        <v>238</v>
      </c>
      <c r="D79" s="109">
        <v>53082</v>
      </c>
      <c r="E79" s="101"/>
      <c r="F79" s="101"/>
      <c r="G79" s="110"/>
      <c r="H79" s="110"/>
      <c r="I79" s="110"/>
      <c r="J79" s="110"/>
      <c r="K79" s="110"/>
      <c r="L79" s="102"/>
      <c r="M79" s="102"/>
    </row>
    <row r="80" spans="1:13" ht="27" customHeight="1">
      <c r="A80" s="108"/>
      <c r="B80" s="108">
        <v>3111</v>
      </c>
      <c r="C80" s="108" t="s">
        <v>239</v>
      </c>
      <c r="D80" s="109">
        <v>53082</v>
      </c>
      <c r="E80" s="101"/>
      <c r="F80" s="101"/>
      <c r="G80" s="110"/>
      <c r="H80" s="110"/>
      <c r="I80" s="110"/>
      <c r="J80" s="110"/>
      <c r="K80" s="110"/>
      <c r="L80" s="102"/>
      <c r="M80" s="102"/>
    </row>
    <row r="81" spans="1:13" ht="27" customHeight="1">
      <c r="A81" s="105"/>
      <c r="B81" s="104">
        <v>312</v>
      </c>
      <c r="C81" s="104" t="s">
        <v>240</v>
      </c>
      <c r="D81" s="106"/>
      <c r="E81" s="107">
        <v>49483.77</v>
      </c>
      <c r="F81" s="107">
        <v>40000</v>
      </c>
      <c r="G81" s="111">
        <v>53000</v>
      </c>
      <c r="H81" s="111">
        <f t="shared" si="4"/>
        <v>4000</v>
      </c>
      <c r="I81" s="111">
        <v>57000</v>
      </c>
      <c r="J81" s="111"/>
      <c r="K81" s="111"/>
      <c r="L81" s="102">
        <f>I81/E81*100</f>
        <v>115.18928327409171</v>
      </c>
      <c r="M81" s="102">
        <f t="shared" si="5"/>
        <v>107.54716981132076</v>
      </c>
    </row>
    <row r="82" spans="1:13" ht="27" customHeight="1">
      <c r="A82" s="108"/>
      <c r="B82" s="108">
        <v>3121</v>
      </c>
      <c r="C82" s="108" t="s">
        <v>248</v>
      </c>
      <c r="D82" s="109">
        <v>53082</v>
      </c>
      <c r="E82" s="101"/>
      <c r="F82" s="101"/>
      <c r="G82" s="110"/>
      <c r="H82" s="110"/>
      <c r="I82" s="110"/>
      <c r="J82" s="110"/>
      <c r="K82" s="110"/>
      <c r="L82" s="102"/>
      <c r="M82" s="102"/>
    </row>
    <row r="83" spans="1:13" ht="27" customHeight="1">
      <c r="A83" s="105"/>
      <c r="B83" s="104">
        <v>313</v>
      </c>
      <c r="C83" s="104" t="s">
        <v>241</v>
      </c>
      <c r="D83" s="106"/>
      <c r="E83" s="107">
        <v>179853.53</v>
      </c>
      <c r="F83" s="107">
        <v>191110</v>
      </c>
      <c r="G83" s="111">
        <v>193050</v>
      </c>
      <c r="H83" s="111">
        <f t="shared" si="4"/>
        <v>11385</v>
      </c>
      <c r="I83" s="111">
        <v>204435</v>
      </c>
      <c r="J83" s="107"/>
      <c r="K83" s="107"/>
      <c r="L83" s="102">
        <f>I83/E83*100</f>
        <v>113.6674937656214</v>
      </c>
      <c r="M83" s="102">
        <f t="shared" si="5"/>
        <v>105.8974358974359</v>
      </c>
    </row>
    <row r="84" spans="1:13" ht="27" customHeight="1">
      <c r="A84" s="108"/>
      <c r="B84" s="108">
        <v>3132</v>
      </c>
      <c r="C84" s="108" t="s">
        <v>242</v>
      </c>
      <c r="D84" s="109">
        <v>53082</v>
      </c>
      <c r="E84" s="101"/>
      <c r="F84" s="101"/>
      <c r="G84" s="110"/>
      <c r="H84" s="110"/>
      <c r="I84" s="110"/>
      <c r="J84" s="110"/>
      <c r="K84" s="110"/>
      <c r="L84" s="102"/>
      <c r="M84" s="102"/>
    </row>
    <row r="85" spans="1:13" ht="27" customHeight="1">
      <c r="A85" s="108"/>
      <c r="B85" s="108">
        <v>3133</v>
      </c>
      <c r="C85" s="108" t="s">
        <v>243</v>
      </c>
      <c r="D85" s="109">
        <v>53082</v>
      </c>
      <c r="E85" s="101"/>
      <c r="F85" s="101"/>
      <c r="G85" s="110"/>
      <c r="H85" s="110"/>
      <c r="I85" s="110"/>
      <c r="J85" s="110"/>
      <c r="K85" s="110"/>
      <c r="L85" s="102"/>
      <c r="M85" s="102"/>
    </row>
    <row r="86" spans="1:13" ht="27" customHeight="1">
      <c r="A86" s="105"/>
      <c r="B86" s="104">
        <v>32</v>
      </c>
      <c r="C86" s="104" t="s">
        <v>164</v>
      </c>
      <c r="D86" s="106"/>
      <c r="E86" s="107">
        <v>60834.32</v>
      </c>
      <c r="F86" s="107">
        <v>50200</v>
      </c>
      <c r="G86" s="111">
        <f>G87+G94+G89</f>
        <v>55700</v>
      </c>
      <c r="H86" s="111">
        <f t="shared" si="4"/>
        <v>5000</v>
      </c>
      <c r="I86" s="111">
        <f>I87+I94+I89</f>
        <v>60700</v>
      </c>
      <c r="J86" s="107">
        <v>50200</v>
      </c>
      <c r="K86" s="107">
        <v>50200</v>
      </c>
      <c r="L86" s="102">
        <f>I86/E86*100</f>
        <v>99.77920358113643</v>
      </c>
      <c r="M86" s="102">
        <f t="shared" si="5"/>
        <v>108.97666068222622</v>
      </c>
    </row>
    <row r="87" spans="1:13" ht="27" customHeight="1">
      <c r="A87" s="105"/>
      <c r="B87" s="104">
        <v>321</v>
      </c>
      <c r="C87" s="104" t="s">
        <v>6</v>
      </c>
      <c r="D87" s="106"/>
      <c r="E87" s="107">
        <v>46238.84</v>
      </c>
      <c r="F87" s="107">
        <v>45000</v>
      </c>
      <c r="G87" s="111">
        <v>50000</v>
      </c>
      <c r="H87" s="111">
        <f t="shared" si="4"/>
        <v>5000</v>
      </c>
      <c r="I87" s="111">
        <v>55000</v>
      </c>
      <c r="J87" s="107"/>
      <c r="K87" s="107"/>
      <c r="L87" s="102">
        <f>I87/E87*100</f>
        <v>118.9476206583037</v>
      </c>
      <c r="M87" s="102">
        <f t="shared" si="5"/>
        <v>110.00000000000001</v>
      </c>
    </row>
    <row r="88" spans="1:13" ht="27" customHeight="1">
      <c r="A88" s="108"/>
      <c r="B88" s="108">
        <v>3212</v>
      </c>
      <c r="C88" s="108" t="s">
        <v>244</v>
      </c>
      <c r="D88" s="109">
        <v>53082</v>
      </c>
      <c r="E88" s="101"/>
      <c r="F88" s="101"/>
      <c r="G88" s="110"/>
      <c r="H88" s="110"/>
      <c r="I88" s="110"/>
      <c r="J88" s="110"/>
      <c r="K88" s="110"/>
      <c r="L88" s="102"/>
      <c r="M88" s="102"/>
    </row>
    <row r="89" spans="1:13" ht="27" customHeight="1">
      <c r="A89" s="105"/>
      <c r="B89" s="104">
        <v>322</v>
      </c>
      <c r="C89" s="104" t="s">
        <v>36</v>
      </c>
      <c r="D89" s="106"/>
      <c r="E89" s="107">
        <v>0</v>
      </c>
      <c r="F89" s="107">
        <v>0</v>
      </c>
      <c r="G89" s="107">
        <v>600</v>
      </c>
      <c r="H89" s="111">
        <f t="shared" si="4"/>
        <v>0</v>
      </c>
      <c r="I89" s="111">
        <v>600</v>
      </c>
      <c r="J89" s="111"/>
      <c r="K89" s="111"/>
      <c r="L89" s="102"/>
      <c r="M89" s="102">
        <f t="shared" si="5"/>
        <v>100</v>
      </c>
    </row>
    <row r="90" spans="1:13" ht="27" customHeight="1">
      <c r="A90" s="108"/>
      <c r="B90" s="108" t="s">
        <v>44</v>
      </c>
      <c r="C90" s="108" t="s">
        <v>45</v>
      </c>
      <c r="D90" s="109">
        <v>53082</v>
      </c>
      <c r="E90" s="101"/>
      <c r="F90" s="101"/>
      <c r="G90" s="110"/>
      <c r="H90" s="110"/>
      <c r="I90" s="110"/>
      <c r="J90" s="110"/>
      <c r="K90" s="110"/>
      <c r="L90" s="102"/>
      <c r="M90" s="102"/>
    </row>
    <row r="91" spans="1:13" ht="27" customHeight="1">
      <c r="A91" s="105"/>
      <c r="B91" s="104" t="s">
        <v>14</v>
      </c>
      <c r="C91" s="104" t="s">
        <v>15</v>
      </c>
      <c r="D91" s="106"/>
      <c r="E91" s="107">
        <v>2579.96</v>
      </c>
      <c r="F91" s="107">
        <v>0</v>
      </c>
      <c r="G91" s="111">
        <v>0</v>
      </c>
      <c r="H91" s="111">
        <f t="shared" si="4"/>
        <v>0</v>
      </c>
      <c r="I91" s="111">
        <v>0</v>
      </c>
      <c r="J91" s="111"/>
      <c r="K91" s="111"/>
      <c r="L91" s="102">
        <f>I91/E91*100</f>
        <v>0</v>
      </c>
      <c r="M91" s="102"/>
    </row>
    <row r="92" spans="1:13" ht="27" customHeight="1">
      <c r="A92" s="108"/>
      <c r="B92" s="108" t="s">
        <v>40</v>
      </c>
      <c r="C92" s="108" t="s">
        <v>57</v>
      </c>
      <c r="D92" s="109">
        <v>53082</v>
      </c>
      <c r="E92" s="101"/>
      <c r="F92" s="101"/>
      <c r="G92" s="110"/>
      <c r="H92" s="110"/>
      <c r="I92" s="110"/>
      <c r="J92" s="110"/>
      <c r="K92" s="110"/>
      <c r="L92" s="102"/>
      <c r="M92" s="102"/>
    </row>
    <row r="93" spans="1:13" ht="27" customHeight="1">
      <c r="A93" s="108"/>
      <c r="B93" s="108">
        <v>3237</v>
      </c>
      <c r="C93" s="108" t="s">
        <v>19</v>
      </c>
      <c r="D93" s="109">
        <v>53082</v>
      </c>
      <c r="E93" s="101"/>
      <c r="F93" s="101"/>
      <c r="G93" s="110"/>
      <c r="H93" s="110"/>
      <c r="I93" s="110"/>
      <c r="J93" s="110"/>
      <c r="K93" s="110"/>
      <c r="L93" s="102"/>
      <c r="M93" s="102"/>
    </row>
    <row r="94" spans="1:13" ht="27" customHeight="1">
      <c r="A94" s="105"/>
      <c r="B94" s="104">
        <v>329</v>
      </c>
      <c r="C94" s="104" t="s">
        <v>28</v>
      </c>
      <c r="D94" s="106"/>
      <c r="E94" s="107">
        <v>12015.52</v>
      </c>
      <c r="F94" s="107">
        <v>5200</v>
      </c>
      <c r="G94" s="111">
        <v>5100</v>
      </c>
      <c r="H94" s="111">
        <f t="shared" si="4"/>
        <v>0</v>
      </c>
      <c r="I94" s="111">
        <v>5100</v>
      </c>
      <c r="J94" s="107"/>
      <c r="K94" s="107"/>
      <c r="L94" s="102">
        <f>I94/E94*100</f>
        <v>42.44510433173096</v>
      </c>
      <c r="M94" s="102">
        <f t="shared" si="5"/>
        <v>100</v>
      </c>
    </row>
    <row r="95" spans="1:13" ht="27" customHeight="1">
      <c r="A95" s="108"/>
      <c r="B95" s="108">
        <v>3295</v>
      </c>
      <c r="C95" s="108" t="s">
        <v>53</v>
      </c>
      <c r="D95" s="109">
        <v>53082</v>
      </c>
      <c r="E95" s="101"/>
      <c r="F95" s="101"/>
      <c r="G95" s="110"/>
      <c r="H95" s="110"/>
      <c r="I95" s="110"/>
      <c r="J95" s="110"/>
      <c r="K95" s="110"/>
      <c r="L95" s="102"/>
      <c r="M95" s="102"/>
    </row>
    <row r="96" spans="1:13" ht="27" customHeight="1">
      <c r="A96" s="108"/>
      <c r="B96" s="108">
        <v>3296</v>
      </c>
      <c r="C96" s="108" t="s">
        <v>245</v>
      </c>
      <c r="D96" s="109">
        <v>53082</v>
      </c>
      <c r="E96" s="101"/>
      <c r="F96" s="101"/>
      <c r="G96" s="110"/>
      <c r="H96" s="110"/>
      <c r="I96" s="110"/>
      <c r="J96" s="110"/>
      <c r="K96" s="110"/>
      <c r="L96" s="102"/>
      <c r="M96" s="102"/>
    </row>
    <row r="97" spans="1:13" ht="27" customHeight="1">
      <c r="A97" s="105"/>
      <c r="B97" s="104">
        <v>34</v>
      </c>
      <c r="C97" s="104" t="s">
        <v>166</v>
      </c>
      <c r="D97" s="106"/>
      <c r="E97" s="107">
        <v>3288.22</v>
      </c>
      <c r="F97" s="107">
        <v>1000</v>
      </c>
      <c r="G97" s="111">
        <f>G98</f>
        <v>0</v>
      </c>
      <c r="H97" s="111">
        <f t="shared" si="4"/>
        <v>0</v>
      </c>
      <c r="I97" s="111">
        <f>I98</f>
        <v>0</v>
      </c>
      <c r="J97" s="107">
        <v>1000</v>
      </c>
      <c r="K97" s="107">
        <v>1000</v>
      </c>
      <c r="L97" s="102">
        <f>I97/E97*100</f>
        <v>0</v>
      </c>
      <c r="M97" s="102"/>
    </row>
    <row r="98" spans="1:13" ht="27" customHeight="1">
      <c r="A98" s="105"/>
      <c r="B98" s="104">
        <v>343</v>
      </c>
      <c r="C98" s="104" t="s">
        <v>246</v>
      </c>
      <c r="D98" s="106"/>
      <c r="E98" s="107">
        <v>3288.22</v>
      </c>
      <c r="F98" s="107">
        <v>1000</v>
      </c>
      <c r="G98" s="111">
        <v>0</v>
      </c>
      <c r="H98" s="111">
        <f t="shared" si="4"/>
        <v>0</v>
      </c>
      <c r="I98" s="111">
        <v>0</v>
      </c>
      <c r="J98" s="107"/>
      <c r="K98" s="107"/>
      <c r="L98" s="102">
        <f>I98/E98*100</f>
        <v>0</v>
      </c>
      <c r="M98" s="102"/>
    </row>
    <row r="99" spans="1:13" ht="27" customHeight="1">
      <c r="A99" s="108"/>
      <c r="B99" s="108">
        <v>3433</v>
      </c>
      <c r="C99" s="108" t="s">
        <v>246</v>
      </c>
      <c r="D99" s="109">
        <v>53082</v>
      </c>
      <c r="E99" s="101"/>
      <c r="F99" s="101"/>
      <c r="G99" s="110"/>
      <c r="H99" s="110"/>
      <c r="I99" s="110"/>
      <c r="J99" s="110"/>
      <c r="K99" s="110"/>
      <c r="L99" s="102"/>
      <c r="M99" s="102"/>
    </row>
    <row r="100" spans="1:13" ht="27" customHeight="1">
      <c r="A100" s="170">
        <v>2102</v>
      </c>
      <c r="B100" s="171" t="s">
        <v>2</v>
      </c>
      <c r="C100" s="170" t="s">
        <v>247</v>
      </c>
      <c r="D100" s="171"/>
      <c r="E100" s="162">
        <f aca="true" t="shared" si="6" ref="E100:K100">SUM(E101)</f>
        <v>113197.32</v>
      </c>
      <c r="F100" s="162">
        <v>107786</v>
      </c>
      <c r="G100" s="147">
        <f t="shared" si="6"/>
        <v>145567.49</v>
      </c>
      <c r="H100" s="147">
        <f t="shared" si="4"/>
        <v>3037.2700000000186</v>
      </c>
      <c r="I100" s="147">
        <f t="shared" si="6"/>
        <v>148604.76</v>
      </c>
      <c r="J100" s="162">
        <f t="shared" si="6"/>
        <v>107786</v>
      </c>
      <c r="K100" s="162">
        <f t="shared" si="6"/>
        <v>107786</v>
      </c>
      <c r="L100" s="102">
        <f>I100/E100*100</f>
        <v>131.2793977807955</v>
      </c>
      <c r="M100" s="102">
        <f t="shared" si="5"/>
        <v>102.08650296848563</v>
      </c>
    </row>
    <row r="101" spans="1:13" ht="27" customHeight="1">
      <c r="A101" s="142" t="s">
        <v>249</v>
      </c>
      <c r="B101" s="143" t="s">
        <v>3</v>
      </c>
      <c r="C101" s="142" t="s">
        <v>250</v>
      </c>
      <c r="D101" s="144"/>
      <c r="E101" s="145">
        <f aca="true" t="shared" si="7" ref="E101:K101">E102</f>
        <v>113197.32</v>
      </c>
      <c r="F101" s="145">
        <v>107786</v>
      </c>
      <c r="G101" s="145">
        <f t="shared" si="7"/>
        <v>145567.49</v>
      </c>
      <c r="H101" s="145">
        <f t="shared" si="4"/>
        <v>3037.2700000000186</v>
      </c>
      <c r="I101" s="145">
        <f t="shared" si="7"/>
        <v>148604.76</v>
      </c>
      <c r="J101" s="145">
        <f t="shared" si="7"/>
        <v>107786</v>
      </c>
      <c r="K101" s="145">
        <f t="shared" si="7"/>
        <v>107786</v>
      </c>
      <c r="L101" s="102">
        <f>I101/E101*100</f>
        <v>131.2793977807955</v>
      </c>
      <c r="M101" s="102">
        <f t="shared" si="5"/>
        <v>102.08650296848563</v>
      </c>
    </row>
    <row r="102" spans="1:13" ht="27" customHeight="1">
      <c r="A102" s="105"/>
      <c r="B102" s="104">
        <v>3</v>
      </c>
      <c r="C102" s="104" t="s">
        <v>165</v>
      </c>
      <c r="D102" s="106"/>
      <c r="E102" s="107">
        <f aca="true" t="shared" si="8" ref="E102:K102">SUM(E103,E110)</f>
        <v>113197.32</v>
      </c>
      <c r="F102" s="107">
        <v>107786</v>
      </c>
      <c r="G102" s="111">
        <f>SUM(G103,G110,G106)</f>
        <v>145567.49</v>
      </c>
      <c r="H102" s="111">
        <f t="shared" si="4"/>
        <v>3037.2700000000186</v>
      </c>
      <c r="I102" s="111">
        <f>SUM(I103,I110,I106)</f>
        <v>148604.76</v>
      </c>
      <c r="J102" s="111">
        <f t="shared" si="8"/>
        <v>107786</v>
      </c>
      <c r="K102" s="111">
        <f t="shared" si="8"/>
        <v>107786</v>
      </c>
      <c r="L102" s="102">
        <f>I102/E102*100</f>
        <v>131.2793977807955</v>
      </c>
      <c r="M102" s="102">
        <f t="shared" si="5"/>
        <v>102.08650296848563</v>
      </c>
    </row>
    <row r="103" spans="1:13" ht="27" customHeight="1">
      <c r="A103" s="105"/>
      <c r="B103" s="104">
        <v>32</v>
      </c>
      <c r="C103" s="104" t="s">
        <v>164</v>
      </c>
      <c r="D103" s="106"/>
      <c r="E103" s="107">
        <f>E104+E108</f>
        <v>54421.42</v>
      </c>
      <c r="F103" s="107">
        <v>48724.35</v>
      </c>
      <c r="G103" s="111">
        <f>SUM(G104+G108)</f>
        <v>71271.37</v>
      </c>
      <c r="H103" s="111">
        <f t="shared" si="4"/>
        <v>3037.270000000004</v>
      </c>
      <c r="I103" s="111">
        <f>SUM(I104+I108)</f>
        <v>74308.64</v>
      </c>
      <c r="J103" s="111">
        <v>48724.35</v>
      </c>
      <c r="K103" s="111">
        <v>48724.35</v>
      </c>
      <c r="L103" s="102">
        <f>I103/E103*100</f>
        <v>136.54300089927827</v>
      </c>
      <c r="M103" s="102">
        <f t="shared" si="5"/>
        <v>104.26155691970003</v>
      </c>
    </row>
    <row r="104" spans="1:13" ht="27" customHeight="1">
      <c r="A104" s="105"/>
      <c r="B104" s="104">
        <v>322</v>
      </c>
      <c r="C104" s="104" t="s">
        <v>325</v>
      </c>
      <c r="D104" s="106"/>
      <c r="E104" s="107">
        <v>52216.39</v>
      </c>
      <c r="F104" s="107">
        <v>46452.98</v>
      </c>
      <c r="G104" s="111">
        <v>69000</v>
      </c>
      <c r="H104" s="111">
        <f t="shared" si="4"/>
        <v>3000</v>
      </c>
      <c r="I104" s="111">
        <v>72000</v>
      </c>
      <c r="J104" s="111"/>
      <c r="K104" s="111"/>
      <c r="L104" s="102">
        <f>I104/E104*100</f>
        <v>137.88773984566916</v>
      </c>
      <c r="M104" s="102">
        <f t="shared" si="5"/>
        <v>104.34782608695652</v>
      </c>
    </row>
    <row r="105" spans="1:13" ht="27" customHeight="1">
      <c r="A105" s="108"/>
      <c r="B105" s="108">
        <v>3223</v>
      </c>
      <c r="C105" s="108" t="s">
        <v>42</v>
      </c>
      <c r="D105" s="109">
        <v>11001</v>
      </c>
      <c r="E105" s="101"/>
      <c r="F105" s="101"/>
      <c r="G105" s="110"/>
      <c r="H105" s="110"/>
      <c r="I105" s="110"/>
      <c r="J105" s="110"/>
      <c r="K105" s="110"/>
      <c r="L105" s="102"/>
      <c r="M105" s="102"/>
    </row>
    <row r="106" spans="1:13" ht="27" customHeight="1">
      <c r="A106" s="105"/>
      <c r="B106" s="104" t="s">
        <v>14</v>
      </c>
      <c r="C106" s="104" t="s">
        <v>15</v>
      </c>
      <c r="D106" s="106"/>
      <c r="E106" s="107">
        <v>0</v>
      </c>
      <c r="F106" s="107">
        <v>0</v>
      </c>
      <c r="G106" s="111">
        <f>G107</f>
        <v>11296.12</v>
      </c>
      <c r="H106" s="111">
        <f t="shared" si="4"/>
        <v>0</v>
      </c>
      <c r="I106" s="111">
        <v>11296.12</v>
      </c>
      <c r="J106" s="111"/>
      <c r="K106" s="111"/>
      <c r="L106" s="102"/>
      <c r="M106" s="102">
        <f t="shared" si="5"/>
        <v>100</v>
      </c>
    </row>
    <row r="107" spans="1:13" ht="27" customHeight="1">
      <c r="A107" s="108"/>
      <c r="B107" s="108" t="s">
        <v>22</v>
      </c>
      <c r="C107" s="108" t="s">
        <v>23</v>
      </c>
      <c r="D107" s="109">
        <v>47300</v>
      </c>
      <c r="E107" s="101"/>
      <c r="F107" s="101"/>
      <c r="G107" s="110">
        <v>11296.12</v>
      </c>
      <c r="H107" s="110">
        <f t="shared" si="4"/>
        <v>-11296.12</v>
      </c>
      <c r="I107" s="110"/>
      <c r="J107" s="110"/>
      <c r="K107" s="110"/>
      <c r="L107" s="102"/>
      <c r="M107" s="102">
        <f t="shared" si="5"/>
        <v>0</v>
      </c>
    </row>
    <row r="108" spans="1:13" ht="27" customHeight="1">
      <c r="A108" s="105"/>
      <c r="B108" s="104">
        <v>329</v>
      </c>
      <c r="C108" s="104" t="s">
        <v>28</v>
      </c>
      <c r="D108" s="106"/>
      <c r="E108" s="107">
        <v>2205.03</v>
      </c>
      <c r="F108" s="107">
        <v>2271.37</v>
      </c>
      <c r="G108" s="111">
        <v>2271.37</v>
      </c>
      <c r="H108" s="111">
        <f t="shared" si="4"/>
        <v>37.26999999999998</v>
      </c>
      <c r="I108" s="111">
        <v>2308.64</v>
      </c>
      <c r="J108" s="107"/>
      <c r="K108" s="107"/>
      <c r="L108" s="102">
        <f>I108/E108*100</f>
        <v>104.69880228386914</v>
      </c>
      <c r="M108" s="102">
        <f t="shared" si="5"/>
        <v>101.64085992154514</v>
      </c>
    </row>
    <row r="109" spans="1:13" ht="27" customHeight="1">
      <c r="A109" s="108"/>
      <c r="B109" s="108">
        <v>3292</v>
      </c>
      <c r="C109" s="108" t="s">
        <v>251</v>
      </c>
      <c r="D109" s="109">
        <v>11001</v>
      </c>
      <c r="E109" s="101"/>
      <c r="F109" s="101"/>
      <c r="G109" s="110"/>
      <c r="H109" s="110"/>
      <c r="I109" s="110"/>
      <c r="J109" s="110"/>
      <c r="K109" s="110"/>
      <c r="L109" s="102"/>
      <c r="M109" s="102"/>
    </row>
    <row r="110" spans="1:13" ht="27" customHeight="1">
      <c r="A110" s="105"/>
      <c r="B110" s="104">
        <v>37</v>
      </c>
      <c r="C110" s="104" t="s">
        <v>167</v>
      </c>
      <c r="D110" s="106"/>
      <c r="E110" s="107">
        <v>58775.9</v>
      </c>
      <c r="F110" s="107">
        <v>59061.65</v>
      </c>
      <c r="G110" s="111">
        <f>G111</f>
        <v>63000</v>
      </c>
      <c r="H110" s="111">
        <f t="shared" si="4"/>
        <v>0</v>
      </c>
      <c r="I110" s="111">
        <f>I111</f>
        <v>63000</v>
      </c>
      <c r="J110" s="111">
        <v>59061.65</v>
      </c>
      <c r="K110" s="111">
        <v>59061.65</v>
      </c>
      <c r="L110" s="102">
        <f>I110/E110*100</f>
        <v>107.18678914316922</v>
      </c>
      <c r="M110" s="102">
        <f t="shared" si="5"/>
        <v>100</v>
      </c>
    </row>
    <row r="111" spans="1:13" ht="27" customHeight="1">
      <c r="A111" s="105"/>
      <c r="B111" s="104" t="s">
        <v>12</v>
      </c>
      <c r="C111" s="104" t="s">
        <v>13</v>
      </c>
      <c r="D111" s="106"/>
      <c r="E111" s="107">
        <v>58775.9</v>
      </c>
      <c r="F111" s="107">
        <v>59061.65</v>
      </c>
      <c r="G111" s="111">
        <v>63000</v>
      </c>
      <c r="H111" s="111">
        <f t="shared" si="4"/>
        <v>0</v>
      </c>
      <c r="I111" s="111">
        <v>63000</v>
      </c>
      <c r="J111" s="111"/>
      <c r="K111" s="111"/>
      <c r="L111" s="102">
        <f>I111/E111*100</f>
        <v>107.18678914316922</v>
      </c>
      <c r="M111" s="102">
        <f t="shared" si="5"/>
        <v>100</v>
      </c>
    </row>
    <row r="112" spans="1:13" ht="27" customHeight="1">
      <c r="A112" s="108"/>
      <c r="B112" s="108" t="s">
        <v>62</v>
      </c>
      <c r="C112" s="108" t="s">
        <v>63</v>
      </c>
      <c r="D112" s="109">
        <v>11001</v>
      </c>
      <c r="E112" s="101"/>
      <c r="F112" s="101"/>
      <c r="G112" s="110"/>
      <c r="H112" s="110"/>
      <c r="I112" s="110"/>
      <c r="J112" s="110"/>
      <c r="K112" s="110"/>
      <c r="L112" s="102"/>
      <c r="M112" s="102"/>
    </row>
    <row r="113" spans="1:13" ht="27" customHeight="1">
      <c r="A113" s="170">
        <v>2301</v>
      </c>
      <c r="B113" s="171" t="s">
        <v>2</v>
      </c>
      <c r="C113" s="170" t="s">
        <v>252</v>
      </c>
      <c r="D113" s="171"/>
      <c r="E113" s="162">
        <f>SUM(E114+E143+E158+E181+E220+E243+E252+E266+E274+E284+E294+E301+E306+E137)</f>
        <v>354174.53</v>
      </c>
      <c r="F113" s="162">
        <v>354864</v>
      </c>
      <c r="G113" s="147">
        <f>SUM(G114+G143+G158+G181+G220+G243+G252+G266+G274+G284+G294+G301+G306+G137)</f>
        <v>432196.76999999996</v>
      </c>
      <c r="H113" s="147">
        <f t="shared" si="4"/>
        <v>16730.600000000093</v>
      </c>
      <c r="I113" s="147">
        <f>SUM(I114+I143+I158+I181+I220+I243+I252+I266+I274+I284+I294+I301+I306+I137)</f>
        <v>448927.37000000005</v>
      </c>
      <c r="J113" s="162">
        <f>SUM(J114+J143+J158+J181+J220+J243+J252+J266+J274+J284+J294+J301+J306+J137)</f>
        <v>349056</v>
      </c>
      <c r="K113" s="162">
        <f>SUM(K114+K143+K158+K181+K220+K243+K252+K266+K274+K284+K294+K301+K306+K137)</f>
        <v>349056</v>
      </c>
      <c r="L113" s="102">
        <f>I113/E113*100</f>
        <v>126.75314907596547</v>
      </c>
      <c r="M113" s="102">
        <f t="shared" si="5"/>
        <v>103.87106085961729</v>
      </c>
    </row>
    <row r="114" spans="1:13" ht="27" customHeight="1">
      <c r="A114" s="142">
        <v>230102</v>
      </c>
      <c r="B114" s="143" t="s">
        <v>3</v>
      </c>
      <c r="C114" s="142" t="s">
        <v>253</v>
      </c>
      <c r="D114" s="144"/>
      <c r="E114" s="145">
        <v>2940.64</v>
      </c>
      <c r="F114" s="145">
        <v>4920</v>
      </c>
      <c r="G114" s="145">
        <f>SUM(G115)</f>
        <v>5795</v>
      </c>
      <c r="H114" s="145">
        <f t="shared" si="4"/>
        <v>0</v>
      </c>
      <c r="I114" s="145">
        <f>SUM(I115)</f>
        <v>5795</v>
      </c>
      <c r="J114" s="145">
        <f>SUM(J115)</f>
        <v>4920</v>
      </c>
      <c r="K114" s="145">
        <f>SUM(K115)</f>
        <v>4920</v>
      </c>
      <c r="L114" s="102">
        <f>I114/E114*100</f>
        <v>197.0659448283367</v>
      </c>
      <c r="M114" s="102">
        <f t="shared" si="5"/>
        <v>100</v>
      </c>
    </row>
    <row r="115" spans="1:13" ht="27" customHeight="1">
      <c r="A115" s="105"/>
      <c r="B115" s="104">
        <v>3</v>
      </c>
      <c r="C115" s="104" t="s">
        <v>165</v>
      </c>
      <c r="D115" s="106"/>
      <c r="E115" s="111">
        <v>2940.64</v>
      </c>
      <c r="F115" s="111">
        <v>4920</v>
      </c>
      <c r="G115" s="111">
        <f>G116+G121+G134</f>
        <v>5795</v>
      </c>
      <c r="H115" s="111">
        <f t="shared" si="4"/>
        <v>0</v>
      </c>
      <c r="I115" s="111">
        <f>I116+I121+I134</f>
        <v>5795</v>
      </c>
      <c r="J115" s="107">
        <v>4920</v>
      </c>
      <c r="K115" s="107">
        <v>4920</v>
      </c>
      <c r="L115" s="102">
        <f>I115/E115*100</f>
        <v>197.0659448283367</v>
      </c>
      <c r="M115" s="102">
        <f t="shared" si="5"/>
        <v>100</v>
      </c>
    </row>
    <row r="116" spans="1:13" ht="27" customHeight="1">
      <c r="A116" s="105"/>
      <c r="B116" s="104">
        <v>31</v>
      </c>
      <c r="C116" s="104" t="s">
        <v>237</v>
      </c>
      <c r="D116" s="106"/>
      <c r="E116" s="107">
        <v>159.27</v>
      </c>
      <c r="F116" s="107">
        <v>170</v>
      </c>
      <c r="G116" s="111">
        <f>SUM(G117+G119)</f>
        <v>170</v>
      </c>
      <c r="H116" s="111">
        <f t="shared" si="4"/>
        <v>0</v>
      </c>
      <c r="I116" s="111">
        <f>SUM(I117+I119)</f>
        <v>170</v>
      </c>
      <c r="J116" s="107">
        <v>170</v>
      </c>
      <c r="K116" s="107">
        <v>170</v>
      </c>
      <c r="L116" s="102">
        <f>I116/E116*100</f>
        <v>106.7369875054938</v>
      </c>
      <c r="M116" s="102">
        <f t="shared" si="5"/>
        <v>100</v>
      </c>
    </row>
    <row r="117" spans="1:14" ht="27" customHeight="1">
      <c r="A117" s="105"/>
      <c r="B117" s="104">
        <v>311</v>
      </c>
      <c r="C117" s="104" t="s">
        <v>238</v>
      </c>
      <c r="D117" s="106"/>
      <c r="E117" s="107">
        <v>136.71</v>
      </c>
      <c r="F117" s="107">
        <v>140</v>
      </c>
      <c r="G117" s="111">
        <v>140</v>
      </c>
      <c r="H117" s="111">
        <f t="shared" si="4"/>
        <v>0</v>
      </c>
      <c r="I117" s="111">
        <v>140</v>
      </c>
      <c r="J117" s="111"/>
      <c r="K117" s="111"/>
      <c r="L117" s="102">
        <f>I117/E117*100</f>
        <v>102.40655401945725</v>
      </c>
      <c r="M117" s="102">
        <f t="shared" si="5"/>
        <v>100</v>
      </c>
      <c r="N117" s="126"/>
    </row>
    <row r="118" spans="1:13" ht="27" customHeight="1">
      <c r="A118" s="108"/>
      <c r="B118" s="108">
        <v>3111</v>
      </c>
      <c r="C118" s="108" t="s">
        <v>238</v>
      </c>
      <c r="D118" s="109">
        <v>58300</v>
      </c>
      <c r="E118" s="101"/>
      <c r="F118" s="101"/>
      <c r="G118" s="110"/>
      <c r="H118" s="110"/>
      <c r="I118" s="110"/>
      <c r="J118" s="110"/>
      <c r="K118" s="110"/>
      <c r="L118" s="102"/>
      <c r="M118" s="102"/>
    </row>
    <row r="119" spans="1:13" ht="27" customHeight="1">
      <c r="A119" s="105"/>
      <c r="B119" s="104">
        <v>313</v>
      </c>
      <c r="C119" s="104" t="s">
        <v>241</v>
      </c>
      <c r="D119" s="106"/>
      <c r="E119" s="107">
        <v>22.56</v>
      </c>
      <c r="F119" s="107">
        <v>30</v>
      </c>
      <c r="G119" s="111">
        <v>30</v>
      </c>
      <c r="H119" s="111">
        <f t="shared" si="4"/>
        <v>0</v>
      </c>
      <c r="I119" s="111">
        <v>30</v>
      </c>
      <c r="J119" s="107"/>
      <c r="K119" s="107"/>
      <c r="L119" s="102">
        <f>I119/E119*100</f>
        <v>132.9787234042553</v>
      </c>
      <c r="M119" s="102">
        <f t="shared" si="5"/>
        <v>100</v>
      </c>
    </row>
    <row r="120" spans="1:13" ht="27" customHeight="1">
      <c r="A120" s="108"/>
      <c r="B120" s="108">
        <v>3132</v>
      </c>
      <c r="C120" s="108" t="s">
        <v>242</v>
      </c>
      <c r="D120" s="109">
        <v>58300</v>
      </c>
      <c r="E120" s="101"/>
      <c r="F120" s="101"/>
      <c r="G120" s="110"/>
      <c r="H120" s="110"/>
      <c r="I120" s="110"/>
      <c r="J120" s="110"/>
      <c r="K120" s="110"/>
      <c r="L120" s="102"/>
      <c r="M120" s="102"/>
    </row>
    <row r="121" spans="1:13" ht="27" customHeight="1">
      <c r="A121" s="105"/>
      <c r="B121" s="104">
        <v>32</v>
      </c>
      <c r="C121" s="104" t="s">
        <v>164</v>
      </c>
      <c r="D121" s="106"/>
      <c r="E121" s="107">
        <v>1812.5</v>
      </c>
      <c r="F121" s="107">
        <v>4750</v>
      </c>
      <c r="G121" s="111">
        <f>G122+G124+G126</f>
        <v>5545</v>
      </c>
      <c r="H121" s="111">
        <f t="shared" si="4"/>
        <v>0</v>
      </c>
      <c r="I121" s="111">
        <f>I122+I124+I126</f>
        <v>5545</v>
      </c>
      <c r="J121" s="107">
        <v>4750</v>
      </c>
      <c r="K121" s="107">
        <v>4750</v>
      </c>
      <c r="L121" s="102">
        <f>I121/E121*100</f>
        <v>305.9310344827586</v>
      </c>
      <c r="M121" s="102">
        <f t="shared" si="5"/>
        <v>100</v>
      </c>
    </row>
    <row r="122" spans="1:13" ht="27" customHeight="1">
      <c r="A122" s="105"/>
      <c r="B122" s="104" t="s">
        <v>5</v>
      </c>
      <c r="C122" s="104" t="s">
        <v>6</v>
      </c>
      <c r="D122" s="106"/>
      <c r="E122" s="101"/>
      <c r="F122" s="136">
        <v>70</v>
      </c>
      <c r="G122" s="111">
        <v>70</v>
      </c>
      <c r="H122" s="111">
        <f t="shared" si="4"/>
        <v>0</v>
      </c>
      <c r="I122" s="111">
        <v>70</v>
      </c>
      <c r="J122" s="111"/>
      <c r="K122" s="111"/>
      <c r="L122" s="102"/>
      <c r="M122" s="102">
        <f t="shared" si="5"/>
        <v>100</v>
      </c>
    </row>
    <row r="123" spans="1:13" ht="27" customHeight="1">
      <c r="A123" s="108"/>
      <c r="B123" s="108" t="s">
        <v>8</v>
      </c>
      <c r="C123" s="108" t="s">
        <v>9</v>
      </c>
      <c r="D123" s="109">
        <v>58300</v>
      </c>
      <c r="E123" s="101"/>
      <c r="F123" s="101"/>
      <c r="G123" s="110"/>
      <c r="H123" s="110"/>
      <c r="I123" s="110"/>
      <c r="J123" s="110"/>
      <c r="K123" s="110"/>
      <c r="L123" s="102"/>
      <c r="M123" s="102"/>
    </row>
    <row r="124" spans="1:13" ht="27" customHeight="1">
      <c r="A124" s="105"/>
      <c r="B124" s="104">
        <v>322</v>
      </c>
      <c r="C124" s="104" t="s">
        <v>36</v>
      </c>
      <c r="D124" s="106"/>
      <c r="E124" s="107">
        <v>915.79</v>
      </c>
      <c r="F124" s="107">
        <v>600</v>
      </c>
      <c r="G124" s="110">
        <v>600</v>
      </c>
      <c r="H124" s="110">
        <f t="shared" si="4"/>
        <v>0</v>
      </c>
      <c r="I124" s="110">
        <v>600</v>
      </c>
      <c r="J124" s="111"/>
      <c r="K124" s="111"/>
      <c r="L124" s="102">
        <f>I124/E124*100</f>
        <v>65.51720372574499</v>
      </c>
      <c r="M124" s="102">
        <f t="shared" si="5"/>
        <v>100</v>
      </c>
    </row>
    <row r="125" spans="1:13" ht="27" customHeight="1">
      <c r="A125" s="108"/>
      <c r="B125" s="108" t="s">
        <v>55</v>
      </c>
      <c r="C125" s="108" t="s">
        <v>257</v>
      </c>
      <c r="D125" s="109">
        <v>58300</v>
      </c>
      <c r="E125" s="101"/>
      <c r="F125" s="101"/>
      <c r="G125" s="110"/>
      <c r="H125" s="110"/>
      <c r="I125" s="110"/>
      <c r="J125" s="110"/>
      <c r="K125" s="110"/>
      <c r="L125" s="102"/>
      <c r="M125" s="102"/>
    </row>
    <row r="126" spans="1:13" ht="27" customHeight="1">
      <c r="A126" s="105"/>
      <c r="B126" s="104">
        <v>329</v>
      </c>
      <c r="C126" s="104" t="s">
        <v>28</v>
      </c>
      <c r="D126" s="106"/>
      <c r="E126" s="107">
        <v>1812.5</v>
      </c>
      <c r="F126" s="107">
        <v>4000</v>
      </c>
      <c r="G126" s="111">
        <f>G127+G128</f>
        <v>4875</v>
      </c>
      <c r="H126" s="110">
        <f t="shared" si="4"/>
        <v>0</v>
      </c>
      <c r="I126" s="111">
        <v>4875</v>
      </c>
      <c r="J126" s="111"/>
      <c r="K126" s="111"/>
      <c r="L126" s="102">
        <f>I126/E126*100</f>
        <v>268.9655172413793</v>
      </c>
      <c r="M126" s="102">
        <f t="shared" si="5"/>
        <v>100</v>
      </c>
    </row>
    <row r="127" spans="1:13" ht="27" customHeight="1">
      <c r="A127" s="108"/>
      <c r="B127" s="108">
        <v>3299</v>
      </c>
      <c r="C127" s="108" t="s">
        <v>28</v>
      </c>
      <c r="D127" s="109">
        <v>58300</v>
      </c>
      <c r="E127" s="101"/>
      <c r="F127" s="101">
        <v>4000</v>
      </c>
      <c r="G127" s="110">
        <v>4000</v>
      </c>
      <c r="H127" s="110"/>
      <c r="I127" s="110"/>
      <c r="J127" s="110"/>
      <c r="K127" s="110"/>
      <c r="L127" s="102"/>
      <c r="M127" s="102">
        <f t="shared" si="5"/>
        <v>0</v>
      </c>
    </row>
    <row r="128" spans="1:13" ht="27" customHeight="1">
      <c r="A128" s="108"/>
      <c r="B128" s="108">
        <v>3299</v>
      </c>
      <c r="C128" s="108" t="s">
        <v>28</v>
      </c>
      <c r="D128" s="109">
        <v>11001</v>
      </c>
      <c r="E128" s="101"/>
      <c r="F128" s="101">
        <v>0</v>
      </c>
      <c r="G128" s="110">
        <v>875</v>
      </c>
      <c r="H128" s="110"/>
      <c r="I128" s="110"/>
      <c r="J128" s="110"/>
      <c r="K128" s="110"/>
      <c r="L128" s="102"/>
      <c r="M128" s="102">
        <f t="shared" si="5"/>
        <v>0</v>
      </c>
    </row>
    <row r="129" spans="1:13" ht="27" customHeight="1">
      <c r="A129" s="105"/>
      <c r="B129" s="104">
        <v>31</v>
      </c>
      <c r="C129" s="104" t="s">
        <v>237</v>
      </c>
      <c r="D129" s="109">
        <v>58800</v>
      </c>
      <c r="E129" s="107">
        <v>0</v>
      </c>
      <c r="F129" s="107">
        <v>0</v>
      </c>
      <c r="G129" s="111">
        <v>80</v>
      </c>
      <c r="H129" s="110">
        <f t="shared" si="4"/>
        <v>0</v>
      </c>
      <c r="I129" s="111">
        <v>80</v>
      </c>
      <c r="J129" s="107"/>
      <c r="K129" s="107"/>
      <c r="L129" s="102"/>
      <c r="M129" s="102">
        <f t="shared" si="5"/>
        <v>100</v>
      </c>
    </row>
    <row r="130" spans="1:14" ht="27" customHeight="1">
      <c r="A130" s="105"/>
      <c r="B130" s="104">
        <v>311</v>
      </c>
      <c r="C130" s="104" t="s">
        <v>238</v>
      </c>
      <c r="D130" s="106"/>
      <c r="E130" s="107">
        <v>0</v>
      </c>
      <c r="F130" s="107">
        <v>0</v>
      </c>
      <c r="G130" s="111">
        <v>0</v>
      </c>
      <c r="H130" s="111">
        <f t="shared" si="4"/>
        <v>0</v>
      </c>
      <c r="I130" s="111">
        <v>0</v>
      </c>
      <c r="J130" s="111"/>
      <c r="K130" s="111"/>
      <c r="L130" s="102"/>
      <c r="M130" s="102"/>
      <c r="N130" s="126"/>
    </row>
    <row r="131" spans="1:13" ht="27" customHeight="1">
      <c r="A131" s="108"/>
      <c r="B131" s="108">
        <v>3111</v>
      </c>
      <c r="C131" s="108" t="s">
        <v>238</v>
      </c>
      <c r="D131" s="109">
        <v>58800</v>
      </c>
      <c r="E131" s="101"/>
      <c r="F131" s="101"/>
      <c r="G131" s="110"/>
      <c r="H131" s="110"/>
      <c r="I131" s="110"/>
      <c r="J131" s="110"/>
      <c r="K131" s="110"/>
      <c r="L131" s="102"/>
      <c r="M131" s="102"/>
    </row>
    <row r="132" spans="1:13" ht="27" customHeight="1">
      <c r="A132" s="105"/>
      <c r="B132" s="104">
        <v>313</v>
      </c>
      <c r="C132" s="104" t="s">
        <v>241</v>
      </c>
      <c r="D132" s="106"/>
      <c r="E132" s="107">
        <v>0</v>
      </c>
      <c r="F132" s="107">
        <v>0</v>
      </c>
      <c r="G132" s="110">
        <v>0</v>
      </c>
      <c r="H132" s="110">
        <f t="shared" si="4"/>
        <v>0</v>
      </c>
      <c r="I132" s="110">
        <v>0</v>
      </c>
      <c r="J132" s="107"/>
      <c r="K132" s="107"/>
      <c r="L132" s="102"/>
      <c r="M132" s="102"/>
    </row>
    <row r="133" spans="1:13" ht="27" customHeight="1">
      <c r="A133" s="108"/>
      <c r="B133" s="108">
        <v>3132</v>
      </c>
      <c r="C133" s="108" t="s">
        <v>242</v>
      </c>
      <c r="D133" s="109">
        <v>58800</v>
      </c>
      <c r="E133" s="101"/>
      <c r="F133" s="101"/>
      <c r="G133" s="110"/>
      <c r="H133" s="110"/>
      <c r="I133" s="110"/>
      <c r="J133" s="110"/>
      <c r="K133" s="110"/>
      <c r="L133" s="102"/>
      <c r="M133" s="102"/>
    </row>
    <row r="134" spans="1:13" ht="27" customHeight="1">
      <c r="A134" s="108"/>
      <c r="B134" s="104">
        <v>321</v>
      </c>
      <c r="C134" s="104" t="s">
        <v>6</v>
      </c>
      <c r="D134" s="109">
        <v>58800</v>
      </c>
      <c r="E134" s="101">
        <v>0</v>
      </c>
      <c r="F134" s="101">
        <v>80</v>
      </c>
      <c r="G134" s="111">
        <v>80</v>
      </c>
      <c r="H134" s="110">
        <f t="shared" si="4"/>
        <v>0</v>
      </c>
      <c r="I134" s="111">
        <v>80</v>
      </c>
      <c r="J134" s="110">
        <v>80</v>
      </c>
      <c r="K134" s="110">
        <v>80</v>
      </c>
      <c r="L134" s="102"/>
      <c r="M134" s="102">
        <f t="shared" si="5"/>
        <v>100</v>
      </c>
    </row>
    <row r="135" spans="1:13" ht="27" customHeight="1">
      <c r="A135" s="105"/>
      <c r="B135" s="104" t="s">
        <v>12</v>
      </c>
      <c r="C135" s="104" t="s">
        <v>13</v>
      </c>
      <c r="D135" s="106"/>
      <c r="E135" s="107">
        <v>53.09</v>
      </c>
      <c r="F135" s="107">
        <v>0</v>
      </c>
      <c r="G135" s="110">
        <v>0</v>
      </c>
      <c r="H135" s="110">
        <v>0</v>
      </c>
      <c r="I135" s="110">
        <v>0</v>
      </c>
      <c r="J135" s="111"/>
      <c r="K135" s="111"/>
      <c r="L135" s="102">
        <f>I135/E135*100</f>
        <v>0</v>
      </c>
      <c r="M135" s="102"/>
    </row>
    <row r="136" spans="1:13" ht="27" customHeight="1">
      <c r="A136" s="108"/>
      <c r="B136" s="108" t="s">
        <v>62</v>
      </c>
      <c r="C136" s="108" t="s">
        <v>255</v>
      </c>
      <c r="D136" s="109">
        <v>58800</v>
      </c>
      <c r="E136" s="101"/>
      <c r="F136" s="101"/>
      <c r="G136" s="110"/>
      <c r="H136" s="110"/>
      <c r="I136" s="110"/>
      <c r="J136" s="110"/>
      <c r="K136" s="110"/>
      <c r="L136" s="102"/>
      <c r="M136" s="102"/>
    </row>
    <row r="137" spans="1:13" ht="27" customHeight="1">
      <c r="A137" s="142">
        <v>230103</v>
      </c>
      <c r="B137" s="143" t="s">
        <v>3</v>
      </c>
      <c r="C137" s="142" t="s">
        <v>326</v>
      </c>
      <c r="D137" s="144"/>
      <c r="E137" s="146">
        <v>1227.58</v>
      </c>
      <c r="F137" s="146">
        <v>0</v>
      </c>
      <c r="G137" s="145">
        <f>G138</f>
        <v>639.4200000000001</v>
      </c>
      <c r="H137" s="145">
        <f t="shared" si="4"/>
        <v>26.219999999999914</v>
      </c>
      <c r="I137" s="145">
        <v>665.64</v>
      </c>
      <c r="J137" s="145">
        <f>SUM(J138)</f>
        <v>0</v>
      </c>
      <c r="K137" s="145">
        <f>SUM(K138)</f>
        <v>0</v>
      </c>
      <c r="L137" s="102">
        <f>I137/E137*100</f>
        <v>54.22375731113247</v>
      </c>
      <c r="M137" s="102">
        <f t="shared" si="5"/>
        <v>104.1005911607394</v>
      </c>
    </row>
    <row r="138" spans="1:13" ht="27" customHeight="1">
      <c r="A138" s="105"/>
      <c r="B138" s="104">
        <v>32</v>
      </c>
      <c r="C138" s="104" t="s">
        <v>164</v>
      </c>
      <c r="D138" s="106"/>
      <c r="E138" s="136">
        <v>1227.58</v>
      </c>
      <c r="F138" s="136">
        <v>0</v>
      </c>
      <c r="G138" s="111">
        <f>SUM(G139+G141)</f>
        <v>639.4200000000001</v>
      </c>
      <c r="H138" s="111">
        <f t="shared" si="4"/>
        <v>26.219999999999914</v>
      </c>
      <c r="I138" s="111">
        <v>665.64</v>
      </c>
      <c r="J138" s="111">
        <f>J139+J141</f>
        <v>0</v>
      </c>
      <c r="K138" s="111">
        <f>K139+K141</f>
        <v>0</v>
      </c>
      <c r="L138" s="102">
        <f>I138/E138*100</f>
        <v>54.22375731113247</v>
      </c>
      <c r="M138" s="102">
        <f t="shared" si="5"/>
        <v>104.1005911607394</v>
      </c>
    </row>
    <row r="139" spans="1:13" ht="27" customHeight="1">
      <c r="A139" s="105"/>
      <c r="B139" s="108">
        <v>329</v>
      </c>
      <c r="C139" s="108" t="s">
        <v>218</v>
      </c>
      <c r="D139" s="109">
        <v>11001</v>
      </c>
      <c r="E139" s="136">
        <v>729.98</v>
      </c>
      <c r="F139" s="136">
        <v>0</v>
      </c>
      <c r="G139" s="111">
        <v>66.35</v>
      </c>
      <c r="H139" s="111">
        <f t="shared" si="4"/>
        <v>0</v>
      </c>
      <c r="I139" s="111">
        <v>66.35</v>
      </c>
      <c r="J139" s="111"/>
      <c r="K139" s="110"/>
      <c r="L139" s="102">
        <f>I139/E139*100</f>
        <v>9.089290117537466</v>
      </c>
      <c r="M139" s="102">
        <f t="shared" si="5"/>
        <v>100</v>
      </c>
    </row>
    <row r="140" spans="1:13" ht="27" customHeight="1">
      <c r="A140" s="108"/>
      <c r="B140" s="108">
        <v>3296</v>
      </c>
      <c r="C140" s="108" t="s">
        <v>245</v>
      </c>
      <c r="D140" s="109">
        <v>11001</v>
      </c>
      <c r="E140" s="101"/>
      <c r="F140" s="101"/>
      <c r="G140" s="110"/>
      <c r="H140" s="110"/>
      <c r="I140" s="110"/>
      <c r="J140" s="110"/>
      <c r="K140" s="110"/>
      <c r="L140" s="102"/>
      <c r="M140" s="102"/>
    </row>
    <row r="141" spans="1:13" ht="27" customHeight="1">
      <c r="A141" s="108"/>
      <c r="B141" s="108">
        <v>383</v>
      </c>
      <c r="C141" s="108" t="s">
        <v>327</v>
      </c>
      <c r="D141" s="109">
        <v>11001</v>
      </c>
      <c r="E141" s="136">
        <v>497.61</v>
      </c>
      <c r="F141" s="136">
        <v>0</v>
      </c>
      <c r="G141" s="111">
        <v>573.07</v>
      </c>
      <c r="H141" s="111">
        <f aca="true" t="shared" si="9" ref="H141:H204">I141-G141</f>
        <v>26.219999999999914</v>
      </c>
      <c r="I141" s="111">
        <v>599.29</v>
      </c>
      <c r="J141" s="111"/>
      <c r="K141" s="110"/>
      <c r="L141" s="102">
        <f>I141/E141*100</f>
        <v>120.43367295673318</v>
      </c>
      <c r="M141" s="102">
        <f aca="true" t="shared" si="10" ref="M141:M204">I141/G141*100</f>
        <v>104.57535728619538</v>
      </c>
    </row>
    <row r="142" spans="1:13" ht="27" customHeight="1">
      <c r="A142" s="108"/>
      <c r="B142" s="108">
        <v>3831</v>
      </c>
      <c r="C142" s="108" t="s">
        <v>327</v>
      </c>
      <c r="D142" s="109">
        <v>11001</v>
      </c>
      <c r="E142" s="101"/>
      <c r="F142" s="101"/>
      <c r="G142" s="110"/>
      <c r="H142" s="110"/>
      <c r="I142" s="110"/>
      <c r="J142" s="110"/>
      <c r="K142" s="110"/>
      <c r="L142" s="102"/>
      <c r="M142" s="102"/>
    </row>
    <row r="143" spans="1:13" ht="27" customHeight="1">
      <c r="A143" s="142">
        <v>230104</v>
      </c>
      <c r="B143" s="143" t="s">
        <v>3</v>
      </c>
      <c r="C143" s="142" t="s">
        <v>338</v>
      </c>
      <c r="D143" s="144"/>
      <c r="E143" s="145">
        <v>0</v>
      </c>
      <c r="F143" s="145">
        <v>5400</v>
      </c>
      <c r="G143" s="145">
        <f>G144</f>
        <v>1338.35</v>
      </c>
      <c r="H143" s="145">
        <f t="shared" si="9"/>
        <v>0</v>
      </c>
      <c r="I143" s="145">
        <f>I144</f>
        <v>1338.35</v>
      </c>
      <c r="J143" s="145">
        <f>SUM(J155)</f>
        <v>0</v>
      </c>
      <c r="K143" s="145">
        <f>SUM(K155)</f>
        <v>0</v>
      </c>
      <c r="L143" s="102"/>
      <c r="M143" s="102">
        <f t="shared" si="10"/>
        <v>100</v>
      </c>
    </row>
    <row r="144" spans="1:13" ht="27" customHeight="1">
      <c r="A144" s="105"/>
      <c r="B144" s="104">
        <v>3</v>
      </c>
      <c r="C144" s="104" t="s">
        <v>165</v>
      </c>
      <c r="D144" s="106"/>
      <c r="E144" s="107">
        <v>0</v>
      </c>
      <c r="F144" s="107">
        <v>5400</v>
      </c>
      <c r="G144" s="111">
        <f>G145+G152</f>
        <v>1338.35</v>
      </c>
      <c r="H144" s="111">
        <f t="shared" si="9"/>
        <v>0</v>
      </c>
      <c r="I144" s="111">
        <f>I145+I152</f>
        <v>1338.35</v>
      </c>
      <c r="J144" s="107">
        <v>0</v>
      </c>
      <c r="K144" s="107">
        <f>K145</f>
        <v>0</v>
      </c>
      <c r="L144" s="102"/>
      <c r="M144" s="102">
        <f t="shared" si="10"/>
        <v>100</v>
      </c>
    </row>
    <row r="145" spans="1:13" ht="27" customHeight="1">
      <c r="A145" s="105"/>
      <c r="B145" s="104">
        <v>31</v>
      </c>
      <c r="C145" s="104" t="s">
        <v>237</v>
      </c>
      <c r="D145" s="106"/>
      <c r="E145" s="107">
        <v>0</v>
      </c>
      <c r="F145" s="107">
        <v>4897</v>
      </c>
      <c r="G145" s="111">
        <f>G146+G148+G150</f>
        <v>1338.35</v>
      </c>
      <c r="H145" s="111">
        <f t="shared" si="9"/>
        <v>0</v>
      </c>
      <c r="I145" s="111">
        <f>I146+I148+I150</f>
        <v>1338.35</v>
      </c>
      <c r="J145" s="107">
        <v>0</v>
      </c>
      <c r="K145" s="107">
        <f>K146+K150</f>
        <v>0</v>
      </c>
      <c r="L145" s="102"/>
      <c r="M145" s="102">
        <f t="shared" si="10"/>
        <v>100</v>
      </c>
    </row>
    <row r="146" spans="1:13" ht="27" customHeight="1">
      <c r="A146" s="105"/>
      <c r="B146" s="104">
        <v>311</v>
      </c>
      <c r="C146" s="104" t="s">
        <v>238</v>
      </c>
      <c r="D146" s="106"/>
      <c r="E146" s="136">
        <v>0</v>
      </c>
      <c r="F146" s="136">
        <v>3800</v>
      </c>
      <c r="G146" s="111">
        <v>1148.8</v>
      </c>
      <c r="H146" s="111">
        <f t="shared" si="9"/>
        <v>0</v>
      </c>
      <c r="I146" s="111">
        <v>1148.8</v>
      </c>
      <c r="J146" s="107"/>
      <c r="K146" s="107"/>
      <c r="L146" s="102"/>
      <c r="M146" s="102">
        <f t="shared" si="10"/>
        <v>100</v>
      </c>
    </row>
    <row r="147" spans="1:13" ht="27" customHeight="1">
      <c r="A147" s="108"/>
      <c r="B147" s="108">
        <v>3111</v>
      </c>
      <c r="C147" s="108" t="s">
        <v>298</v>
      </c>
      <c r="D147" s="109">
        <v>11001</v>
      </c>
      <c r="E147" s="101">
        <v>0</v>
      </c>
      <c r="F147" s="101"/>
      <c r="G147" s="110"/>
      <c r="H147" s="110"/>
      <c r="I147" s="110"/>
      <c r="J147" s="110"/>
      <c r="K147" s="110"/>
      <c r="L147" s="102"/>
      <c r="M147" s="102"/>
    </row>
    <row r="148" spans="1:13" ht="27" customHeight="1">
      <c r="A148" s="105"/>
      <c r="B148" s="104">
        <v>312</v>
      </c>
      <c r="C148" s="104" t="s">
        <v>240</v>
      </c>
      <c r="D148" s="106"/>
      <c r="E148" s="107">
        <v>0</v>
      </c>
      <c r="F148" s="107">
        <v>470</v>
      </c>
      <c r="G148" s="110">
        <v>0</v>
      </c>
      <c r="H148" s="110">
        <f t="shared" si="9"/>
        <v>0</v>
      </c>
      <c r="I148" s="110">
        <v>0</v>
      </c>
      <c r="J148" s="111"/>
      <c r="K148" s="111"/>
      <c r="L148" s="102"/>
      <c r="M148" s="102"/>
    </row>
    <row r="149" spans="1:13" ht="27" customHeight="1">
      <c r="A149" s="108"/>
      <c r="B149" s="108">
        <v>3121</v>
      </c>
      <c r="C149" s="108" t="s">
        <v>240</v>
      </c>
      <c r="D149" s="109">
        <v>11001</v>
      </c>
      <c r="E149" s="101">
        <v>0</v>
      </c>
      <c r="F149" s="101"/>
      <c r="G149" s="110"/>
      <c r="H149" s="110"/>
      <c r="I149" s="110"/>
      <c r="J149" s="110"/>
      <c r="K149" s="110"/>
      <c r="L149" s="102"/>
      <c r="M149" s="102"/>
    </row>
    <row r="150" spans="1:13" ht="27" customHeight="1">
      <c r="A150" s="105"/>
      <c r="B150" s="104">
        <v>313</v>
      </c>
      <c r="C150" s="104" t="s">
        <v>241</v>
      </c>
      <c r="D150" s="106"/>
      <c r="E150" s="136">
        <v>0</v>
      </c>
      <c r="F150" s="136">
        <v>627</v>
      </c>
      <c r="G150" s="110">
        <v>189.55</v>
      </c>
      <c r="H150" s="110">
        <f t="shared" si="9"/>
        <v>0</v>
      </c>
      <c r="I150" s="110">
        <v>189.55</v>
      </c>
      <c r="J150" s="107">
        <v>0</v>
      </c>
      <c r="K150" s="107">
        <f>K151</f>
        <v>0</v>
      </c>
      <c r="L150" s="102"/>
      <c r="M150" s="102">
        <f t="shared" si="10"/>
        <v>100</v>
      </c>
    </row>
    <row r="151" spans="1:13" ht="27" customHeight="1">
      <c r="A151" s="108"/>
      <c r="B151" s="108">
        <v>3132</v>
      </c>
      <c r="C151" s="108" t="s">
        <v>242</v>
      </c>
      <c r="D151" s="109">
        <v>11001</v>
      </c>
      <c r="E151" s="101">
        <v>0</v>
      </c>
      <c r="F151" s="101"/>
      <c r="G151" s="110"/>
      <c r="H151" s="110"/>
      <c r="I151" s="110"/>
      <c r="J151" s="110"/>
      <c r="K151" s="110"/>
      <c r="L151" s="102"/>
      <c r="M151" s="102"/>
    </row>
    <row r="152" spans="1:13" ht="27" customHeight="1">
      <c r="A152" s="137"/>
      <c r="B152" s="125">
        <v>32</v>
      </c>
      <c r="C152" s="125" t="s">
        <v>164</v>
      </c>
      <c r="D152" s="138"/>
      <c r="E152" s="111">
        <v>0</v>
      </c>
      <c r="F152" s="111">
        <v>503</v>
      </c>
      <c r="G152" s="111">
        <f>SUM(G153,)</f>
        <v>0</v>
      </c>
      <c r="H152" s="110">
        <f t="shared" si="9"/>
        <v>0</v>
      </c>
      <c r="I152" s="111">
        <f>SUM(I153,)</f>
        <v>0</v>
      </c>
      <c r="J152" s="111">
        <f>J153</f>
        <v>0</v>
      </c>
      <c r="K152" s="111">
        <f>K153</f>
        <v>0</v>
      </c>
      <c r="L152" s="102"/>
      <c r="M152" s="102"/>
    </row>
    <row r="153" spans="1:13" ht="27" customHeight="1">
      <c r="A153" s="105"/>
      <c r="B153" s="104">
        <v>321</v>
      </c>
      <c r="C153" s="104" t="s">
        <v>6</v>
      </c>
      <c r="D153" s="106"/>
      <c r="E153" s="107">
        <v>0</v>
      </c>
      <c r="F153" s="107">
        <v>503</v>
      </c>
      <c r="G153" s="110">
        <v>0</v>
      </c>
      <c r="H153" s="110">
        <v>0</v>
      </c>
      <c r="I153" s="110">
        <v>0</v>
      </c>
      <c r="J153" s="107"/>
      <c r="K153" s="107"/>
      <c r="L153" s="102"/>
      <c r="M153" s="102"/>
    </row>
    <row r="154" spans="1:13" ht="27" customHeight="1">
      <c r="A154" s="108"/>
      <c r="B154" s="108">
        <v>3212</v>
      </c>
      <c r="C154" s="108" t="s">
        <v>244</v>
      </c>
      <c r="D154" s="109">
        <v>11001</v>
      </c>
      <c r="E154" s="101">
        <v>0</v>
      </c>
      <c r="F154" s="101"/>
      <c r="G154" s="110"/>
      <c r="H154" s="110"/>
      <c r="I154" s="110"/>
      <c r="J154" s="110"/>
      <c r="K154" s="110"/>
      <c r="L154" s="102"/>
      <c r="M154" s="102"/>
    </row>
    <row r="155" spans="1:13" ht="27" customHeight="1">
      <c r="A155" s="137"/>
      <c r="B155" s="125">
        <v>32</v>
      </c>
      <c r="C155" s="125" t="s">
        <v>164</v>
      </c>
      <c r="D155" s="138"/>
      <c r="E155" s="111">
        <v>0</v>
      </c>
      <c r="F155" s="111">
        <v>0</v>
      </c>
      <c r="G155" s="111">
        <f>SUM(G156,)</f>
        <v>0</v>
      </c>
      <c r="H155" s="111">
        <f t="shared" si="9"/>
        <v>0</v>
      </c>
      <c r="I155" s="111">
        <f>SUM(I156,)</f>
        <v>0</v>
      </c>
      <c r="J155" s="111">
        <f>J156</f>
        <v>0</v>
      </c>
      <c r="K155" s="111">
        <f>K156</f>
        <v>0</v>
      </c>
      <c r="L155" s="102"/>
      <c r="M155" s="102"/>
    </row>
    <row r="156" spans="1:13" ht="27" customHeight="1">
      <c r="A156" s="137"/>
      <c r="B156" s="125">
        <v>323</v>
      </c>
      <c r="C156" s="125" t="s">
        <v>6</v>
      </c>
      <c r="D156" s="138"/>
      <c r="E156" s="111">
        <v>0</v>
      </c>
      <c r="F156" s="111"/>
      <c r="G156" s="111">
        <v>0</v>
      </c>
      <c r="H156" s="111">
        <f t="shared" si="9"/>
        <v>0</v>
      </c>
      <c r="I156" s="111">
        <v>0</v>
      </c>
      <c r="J156" s="111"/>
      <c r="K156" s="111"/>
      <c r="L156" s="102"/>
      <c r="M156" s="102"/>
    </row>
    <row r="157" spans="1:13" ht="27" customHeight="1">
      <c r="A157" s="139"/>
      <c r="B157" s="139">
        <v>3237</v>
      </c>
      <c r="C157" s="139" t="s">
        <v>19</v>
      </c>
      <c r="D157" s="140">
        <v>11001</v>
      </c>
      <c r="E157" s="110">
        <v>0</v>
      </c>
      <c r="F157" s="110"/>
      <c r="G157" s="110"/>
      <c r="H157" s="110"/>
      <c r="I157" s="110"/>
      <c r="J157" s="110"/>
      <c r="K157" s="110"/>
      <c r="L157" s="102"/>
      <c r="M157" s="102"/>
    </row>
    <row r="158" spans="1:13" ht="27" customHeight="1">
      <c r="A158" s="142">
        <v>230106</v>
      </c>
      <c r="B158" s="143" t="s">
        <v>3</v>
      </c>
      <c r="C158" s="142" t="s">
        <v>254</v>
      </c>
      <c r="D158" s="144"/>
      <c r="E158" s="145">
        <f>SUM(E159)</f>
        <v>108328.79999999999</v>
      </c>
      <c r="F158" s="145">
        <v>102160</v>
      </c>
      <c r="G158" s="145">
        <f>SUM(G159)</f>
        <v>102160</v>
      </c>
      <c r="H158" s="145">
        <f t="shared" si="9"/>
        <v>8190</v>
      </c>
      <c r="I158" s="145">
        <f>SUM(I159)</f>
        <v>110350</v>
      </c>
      <c r="J158" s="145">
        <f>SUM(J159)</f>
        <v>102160</v>
      </c>
      <c r="K158" s="145">
        <f>SUM(K159)</f>
        <v>102160</v>
      </c>
      <c r="L158" s="102">
        <f>I158/E158*100</f>
        <v>101.86580115352521</v>
      </c>
      <c r="M158" s="102">
        <f t="shared" si="10"/>
        <v>108.01683633516052</v>
      </c>
    </row>
    <row r="159" spans="1:13" ht="27" customHeight="1">
      <c r="A159" s="105"/>
      <c r="B159" s="104">
        <v>3</v>
      </c>
      <c r="C159" s="104" t="s">
        <v>165</v>
      </c>
      <c r="D159" s="106"/>
      <c r="E159" s="107">
        <f>SUM(E160,)</f>
        <v>108328.79999999999</v>
      </c>
      <c r="F159" s="107">
        <v>102160</v>
      </c>
      <c r="G159" s="111">
        <f>SUM(G160,)</f>
        <v>102160</v>
      </c>
      <c r="H159" s="111">
        <f t="shared" si="9"/>
        <v>8190</v>
      </c>
      <c r="I159" s="111">
        <f>SUM(I160,)</f>
        <v>110350</v>
      </c>
      <c r="J159" s="107">
        <f>SUM(J160,)</f>
        <v>102160</v>
      </c>
      <c r="K159" s="107">
        <f>SUM(K160,)</f>
        <v>102160</v>
      </c>
      <c r="L159" s="102">
        <f>I159/E159*100</f>
        <v>101.86580115352521</v>
      </c>
      <c r="M159" s="102">
        <f t="shared" si="10"/>
        <v>108.01683633516052</v>
      </c>
    </row>
    <row r="160" spans="1:13" ht="27" customHeight="1">
      <c r="A160" s="105"/>
      <c r="B160" s="104">
        <v>32</v>
      </c>
      <c r="C160" s="104" t="s">
        <v>164</v>
      </c>
      <c r="D160" s="106"/>
      <c r="E160" s="107">
        <f>SUM(E161+E165+E167+E169+E174+E179)</f>
        <v>108328.79999999999</v>
      </c>
      <c r="F160" s="107">
        <v>102160</v>
      </c>
      <c r="G160" s="111">
        <f>SUM(G161+G165+G167+G169+G174+G179)</f>
        <v>102160</v>
      </c>
      <c r="H160" s="111">
        <f t="shared" si="9"/>
        <v>8190</v>
      </c>
      <c r="I160" s="111">
        <f>SUM(I161+I165+I167+I169+I174+I179)</f>
        <v>110350</v>
      </c>
      <c r="J160" s="107">
        <v>102160</v>
      </c>
      <c r="K160" s="107">
        <v>102160</v>
      </c>
      <c r="L160" s="102">
        <f>I160/E160*100</f>
        <v>101.86580115352521</v>
      </c>
      <c r="M160" s="102">
        <f t="shared" si="10"/>
        <v>108.01683633516052</v>
      </c>
    </row>
    <row r="161" spans="1:13" ht="27" customHeight="1">
      <c r="A161" s="105"/>
      <c r="B161" s="104">
        <v>322</v>
      </c>
      <c r="C161" s="104" t="s">
        <v>36</v>
      </c>
      <c r="D161" s="106"/>
      <c r="E161" s="107">
        <v>78062.87</v>
      </c>
      <c r="F161" s="107">
        <v>77560</v>
      </c>
      <c r="G161" s="111">
        <v>77560</v>
      </c>
      <c r="H161" s="111">
        <f t="shared" si="9"/>
        <v>6490</v>
      </c>
      <c r="I161" s="111">
        <v>84050</v>
      </c>
      <c r="J161" s="111"/>
      <c r="K161" s="111"/>
      <c r="L161" s="102">
        <f>I161/E161*100</f>
        <v>107.66962577727415</v>
      </c>
      <c r="M161" s="102">
        <f t="shared" si="10"/>
        <v>108.36771531717379</v>
      </c>
    </row>
    <row r="162" spans="1:13" ht="27" customHeight="1">
      <c r="A162" s="108"/>
      <c r="B162" s="108" t="s">
        <v>44</v>
      </c>
      <c r="C162" s="108" t="s">
        <v>45</v>
      </c>
      <c r="D162" s="109">
        <v>47300</v>
      </c>
      <c r="E162" s="101"/>
      <c r="F162" s="101"/>
      <c r="G162" s="110"/>
      <c r="H162" s="110"/>
      <c r="I162" s="110"/>
      <c r="J162" s="110"/>
      <c r="K162" s="110"/>
      <c r="L162" s="102"/>
      <c r="M162" s="102"/>
    </row>
    <row r="163" spans="1:13" ht="27" customHeight="1">
      <c r="A163" s="108"/>
      <c r="B163" s="108">
        <v>3222</v>
      </c>
      <c r="C163" s="108" t="s">
        <v>56</v>
      </c>
      <c r="D163" s="109">
        <v>32300</v>
      </c>
      <c r="E163" s="101"/>
      <c r="F163" s="101"/>
      <c r="G163" s="110"/>
      <c r="H163" s="110"/>
      <c r="I163" s="110"/>
      <c r="J163" s="110"/>
      <c r="K163" s="110"/>
      <c r="L163" s="102"/>
      <c r="M163" s="102"/>
    </row>
    <row r="164" spans="1:13" ht="27" customHeight="1">
      <c r="A164" s="108"/>
      <c r="B164" s="108" t="s">
        <v>55</v>
      </c>
      <c r="C164" s="108" t="s">
        <v>56</v>
      </c>
      <c r="D164" s="109">
        <v>47300</v>
      </c>
      <c r="E164" s="101"/>
      <c r="F164" s="101"/>
      <c r="G164" s="110"/>
      <c r="H164" s="110"/>
      <c r="I164" s="110"/>
      <c r="J164" s="110"/>
      <c r="K164" s="110"/>
      <c r="L164" s="102"/>
      <c r="M164" s="102"/>
    </row>
    <row r="165" spans="1:13" ht="27" customHeight="1">
      <c r="A165" s="105"/>
      <c r="B165" s="104" t="s">
        <v>35</v>
      </c>
      <c r="C165" s="104" t="s">
        <v>36</v>
      </c>
      <c r="D165" s="106"/>
      <c r="E165" s="107">
        <v>6840.33</v>
      </c>
      <c r="F165" s="107">
        <v>6000</v>
      </c>
      <c r="G165" s="111">
        <v>6000</v>
      </c>
      <c r="H165" s="111">
        <f t="shared" si="9"/>
        <v>-1500</v>
      </c>
      <c r="I165" s="111">
        <v>4500</v>
      </c>
      <c r="J165" s="111"/>
      <c r="K165" s="111"/>
      <c r="L165" s="102">
        <f>I165/E165*100</f>
        <v>65.78629978378237</v>
      </c>
      <c r="M165" s="102">
        <f t="shared" si="10"/>
        <v>75</v>
      </c>
    </row>
    <row r="166" spans="1:13" ht="27" customHeight="1">
      <c r="A166" s="108"/>
      <c r="B166" s="108" t="s">
        <v>55</v>
      </c>
      <c r="C166" s="108" t="s">
        <v>256</v>
      </c>
      <c r="D166" s="109">
        <v>55235</v>
      </c>
      <c r="E166" s="101"/>
      <c r="F166" s="101"/>
      <c r="G166" s="110"/>
      <c r="H166" s="110"/>
      <c r="I166" s="110"/>
      <c r="J166" s="110"/>
      <c r="K166" s="110"/>
      <c r="L166" s="102"/>
      <c r="M166" s="102"/>
    </row>
    <row r="167" spans="1:13" ht="27" customHeight="1">
      <c r="A167" s="105"/>
      <c r="B167" s="104" t="s">
        <v>35</v>
      </c>
      <c r="C167" s="104" t="s">
        <v>36</v>
      </c>
      <c r="D167" s="106"/>
      <c r="E167" s="107">
        <v>459.88</v>
      </c>
      <c r="F167" s="107">
        <v>0</v>
      </c>
      <c r="G167" s="110">
        <v>0</v>
      </c>
      <c r="H167" s="110">
        <f t="shared" si="9"/>
        <v>0</v>
      </c>
      <c r="I167" s="110">
        <v>0</v>
      </c>
      <c r="J167" s="111"/>
      <c r="K167" s="111"/>
      <c r="L167" s="102">
        <f>I167/E167*100</f>
        <v>0</v>
      </c>
      <c r="M167" s="102"/>
    </row>
    <row r="168" spans="1:13" ht="27" customHeight="1">
      <c r="A168" s="108"/>
      <c r="B168" s="108" t="s">
        <v>55</v>
      </c>
      <c r="C168" s="108" t="s">
        <v>257</v>
      </c>
      <c r="D168" s="109">
        <v>55254</v>
      </c>
      <c r="E168" s="101"/>
      <c r="F168" s="101"/>
      <c r="G168" s="110"/>
      <c r="H168" s="110"/>
      <c r="I168" s="110"/>
      <c r="J168" s="110"/>
      <c r="K168" s="110"/>
      <c r="L168" s="102"/>
      <c r="M168" s="102"/>
    </row>
    <row r="169" spans="1:13" ht="27" customHeight="1">
      <c r="A169" s="105"/>
      <c r="B169" s="104" t="s">
        <v>35</v>
      </c>
      <c r="C169" s="104" t="s">
        <v>36</v>
      </c>
      <c r="D169" s="106"/>
      <c r="E169" s="107">
        <v>2630.54</v>
      </c>
      <c r="F169" s="107">
        <v>3400</v>
      </c>
      <c r="G169" s="111">
        <v>3400</v>
      </c>
      <c r="H169" s="111">
        <f t="shared" si="9"/>
        <v>-1400</v>
      </c>
      <c r="I169" s="111">
        <v>2000</v>
      </c>
      <c r="J169" s="111"/>
      <c r="K169" s="111"/>
      <c r="L169" s="102">
        <f>I169/E169*100</f>
        <v>76.03001665057366</v>
      </c>
      <c r="M169" s="102">
        <f t="shared" si="10"/>
        <v>58.82352941176471</v>
      </c>
    </row>
    <row r="170" spans="1:13" ht="27" customHeight="1">
      <c r="A170" s="108"/>
      <c r="B170" s="108">
        <v>3222</v>
      </c>
      <c r="C170" s="108" t="s">
        <v>258</v>
      </c>
      <c r="D170" s="109">
        <v>55263</v>
      </c>
      <c r="E170" s="101"/>
      <c r="F170" s="101"/>
      <c r="G170" s="110"/>
      <c r="H170" s="110"/>
      <c r="I170" s="110"/>
      <c r="J170" s="110"/>
      <c r="K170" s="110"/>
      <c r="L170" s="102"/>
      <c r="M170" s="102"/>
    </row>
    <row r="171" spans="1:13" ht="27" customHeight="1">
      <c r="A171" s="108"/>
      <c r="B171" s="108" t="s">
        <v>41</v>
      </c>
      <c r="C171" s="108" t="s">
        <v>42</v>
      </c>
      <c r="D171" s="109">
        <v>47300</v>
      </c>
      <c r="E171" s="101"/>
      <c r="F171" s="101"/>
      <c r="G171" s="110"/>
      <c r="H171" s="110"/>
      <c r="I171" s="110"/>
      <c r="J171" s="110"/>
      <c r="K171" s="110"/>
      <c r="L171" s="102"/>
      <c r="M171" s="102"/>
    </row>
    <row r="172" spans="1:13" ht="27" customHeight="1">
      <c r="A172" s="108"/>
      <c r="B172" s="108" t="s">
        <v>48</v>
      </c>
      <c r="C172" s="108" t="s">
        <v>49</v>
      </c>
      <c r="D172" s="109">
        <v>47300</v>
      </c>
      <c r="E172" s="101"/>
      <c r="F172" s="101"/>
      <c r="G172" s="110"/>
      <c r="H172" s="110"/>
      <c r="I172" s="110"/>
      <c r="J172" s="110"/>
      <c r="K172" s="110"/>
      <c r="L172" s="102"/>
      <c r="M172" s="102"/>
    </row>
    <row r="173" spans="1:13" ht="27" customHeight="1">
      <c r="A173" s="108"/>
      <c r="B173" s="108" t="s">
        <v>37</v>
      </c>
      <c r="C173" s="108" t="s">
        <v>38</v>
      </c>
      <c r="D173" s="109">
        <v>47300</v>
      </c>
      <c r="E173" s="101"/>
      <c r="F173" s="101"/>
      <c r="G173" s="110"/>
      <c r="H173" s="110"/>
      <c r="I173" s="110"/>
      <c r="J173" s="110"/>
      <c r="K173" s="110"/>
      <c r="L173" s="102"/>
      <c r="M173" s="102"/>
    </row>
    <row r="174" spans="1:13" ht="27" customHeight="1">
      <c r="A174" s="105"/>
      <c r="B174" s="104" t="s">
        <v>14</v>
      </c>
      <c r="C174" s="104" t="s">
        <v>15</v>
      </c>
      <c r="D174" s="106"/>
      <c r="E174" s="107">
        <v>2687.31</v>
      </c>
      <c r="F174" s="107">
        <v>1900</v>
      </c>
      <c r="G174" s="111">
        <v>1900</v>
      </c>
      <c r="H174" s="111">
        <f t="shared" si="9"/>
        <v>4600</v>
      </c>
      <c r="I174" s="111">
        <v>6500</v>
      </c>
      <c r="J174" s="111"/>
      <c r="K174" s="111"/>
      <c r="L174" s="102">
        <f>I174/E174*100</f>
        <v>241.87756529763965</v>
      </c>
      <c r="M174" s="102">
        <f t="shared" si="10"/>
        <v>342.10526315789474</v>
      </c>
    </row>
    <row r="175" spans="1:13" ht="27" customHeight="1">
      <c r="A175" s="108"/>
      <c r="B175" s="108" t="s">
        <v>22</v>
      </c>
      <c r="C175" s="108" t="s">
        <v>23</v>
      </c>
      <c r="D175" s="109">
        <v>47300</v>
      </c>
      <c r="E175" s="101"/>
      <c r="F175" s="101"/>
      <c r="G175" s="110"/>
      <c r="H175" s="110"/>
      <c r="I175" s="110"/>
      <c r="J175" s="110"/>
      <c r="K175" s="110"/>
      <c r="L175" s="102"/>
      <c r="M175" s="102"/>
    </row>
    <row r="176" spans="1:13" ht="27" customHeight="1">
      <c r="A176" s="108"/>
      <c r="B176" s="108" t="s">
        <v>39</v>
      </c>
      <c r="C176" s="108" t="s">
        <v>52</v>
      </c>
      <c r="D176" s="109">
        <v>47300</v>
      </c>
      <c r="E176" s="101"/>
      <c r="F176" s="101"/>
      <c r="G176" s="110"/>
      <c r="H176" s="110"/>
      <c r="I176" s="110"/>
      <c r="J176" s="110"/>
      <c r="K176" s="110"/>
      <c r="L176" s="102"/>
      <c r="M176" s="102"/>
    </row>
    <row r="177" spans="1:13" ht="27" customHeight="1">
      <c r="A177" s="108"/>
      <c r="B177" s="108" t="s">
        <v>40</v>
      </c>
      <c r="C177" s="108" t="s">
        <v>57</v>
      </c>
      <c r="D177" s="109">
        <v>47300</v>
      </c>
      <c r="E177" s="101"/>
      <c r="F177" s="101"/>
      <c r="G177" s="110"/>
      <c r="H177" s="110"/>
      <c r="I177" s="110"/>
      <c r="J177" s="110"/>
      <c r="K177" s="110"/>
      <c r="L177" s="102"/>
      <c r="M177" s="102"/>
    </row>
    <row r="178" spans="1:13" ht="27" customHeight="1">
      <c r="A178" s="108"/>
      <c r="B178" s="108" t="s">
        <v>20</v>
      </c>
      <c r="C178" s="108" t="s">
        <v>21</v>
      </c>
      <c r="D178" s="109">
        <v>47300</v>
      </c>
      <c r="E178" s="101"/>
      <c r="F178" s="101"/>
      <c r="G178" s="110"/>
      <c r="H178" s="110"/>
      <c r="I178" s="110"/>
      <c r="J178" s="110"/>
      <c r="K178" s="110"/>
      <c r="L178" s="102"/>
      <c r="M178" s="102"/>
    </row>
    <row r="179" spans="1:13" ht="27" customHeight="1">
      <c r="A179" s="105"/>
      <c r="B179" s="104" t="s">
        <v>10</v>
      </c>
      <c r="C179" s="104" t="s">
        <v>11</v>
      </c>
      <c r="D179" s="106"/>
      <c r="E179" s="107">
        <v>17647.87</v>
      </c>
      <c r="F179" s="107">
        <v>13300</v>
      </c>
      <c r="G179" s="111">
        <v>13300</v>
      </c>
      <c r="H179" s="111">
        <f t="shared" si="9"/>
        <v>0</v>
      </c>
      <c r="I179" s="111">
        <v>13300</v>
      </c>
      <c r="J179" s="111"/>
      <c r="K179" s="111"/>
      <c r="L179" s="102">
        <f>I179/E179*100</f>
        <v>75.36320247145973</v>
      </c>
      <c r="M179" s="102">
        <f t="shared" si="10"/>
        <v>100</v>
      </c>
    </row>
    <row r="180" spans="1:13" ht="27" customHeight="1">
      <c r="A180" s="108"/>
      <c r="B180" s="108" t="s">
        <v>17</v>
      </c>
      <c r="C180" s="108" t="s">
        <v>28</v>
      </c>
      <c r="D180" s="109">
        <v>47300</v>
      </c>
      <c r="E180" s="101"/>
      <c r="F180" s="101"/>
      <c r="G180" s="110"/>
      <c r="H180" s="110"/>
      <c r="I180" s="110"/>
      <c r="J180" s="110"/>
      <c r="K180" s="110"/>
      <c r="L180" s="102"/>
      <c r="M180" s="102"/>
    </row>
    <row r="181" spans="1:13" ht="27" customHeight="1">
      <c r="A181" s="142" t="s">
        <v>259</v>
      </c>
      <c r="B181" s="143" t="s">
        <v>3</v>
      </c>
      <c r="C181" s="142" t="s">
        <v>260</v>
      </c>
      <c r="D181" s="144"/>
      <c r="E181" s="145">
        <f aca="true" t="shared" si="11" ref="E181:K181">E182</f>
        <v>181892.82</v>
      </c>
      <c r="F181" s="145">
        <v>185021</v>
      </c>
      <c r="G181" s="145">
        <f t="shared" si="11"/>
        <v>243141</v>
      </c>
      <c r="H181" s="145">
        <f t="shared" si="9"/>
        <v>5552.690000000002</v>
      </c>
      <c r="I181" s="145">
        <f t="shared" si="11"/>
        <v>248693.69</v>
      </c>
      <c r="J181" s="145">
        <f t="shared" si="11"/>
        <v>185021</v>
      </c>
      <c r="K181" s="145">
        <f t="shared" si="11"/>
        <v>185021</v>
      </c>
      <c r="L181" s="102">
        <f>I181/E181*100</f>
        <v>136.7254023550792</v>
      </c>
      <c r="M181" s="102">
        <f t="shared" si="10"/>
        <v>102.28373248444318</v>
      </c>
    </row>
    <row r="182" spans="1:13" ht="27" customHeight="1">
      <c r="A182" s="105"/>
      <c r="B182" s="104">
        <v>3</v>
      </c>
      <c r="C182" s="104" t="s">
        <v>165</v>
      </c>
      <c r="D182" s="106"/>
      <c r="E182" s="107">
        <f>E183+E203+E216</f>
        <v>181892.82</v>
      </c>
      <c r="F182" s="107">
        <v>185021</v>
      </c>
      <c r="G182" s="111">
        <f>G183+G203+G216</f>
        <v>243141</v>
      </c>
      <c r="H182" s="111">
        <f t="shared" si="9"/>
        <v>5552.690000000002</v>
      </c>
      <c r="I182" s="111">
        <f>I183+I203+I216</f>
        <v>248693.69</v>
      </c>
      <c r="J182" s="107">
        <f>J183+J203+J216</f>
        <v>185021</v>
      </c>
      <c r="K182" s="107">
        <f>K183+K203+K216</f>
        <v>185021</v>
      </c>
      <c r="L182" s="102">
        <f>I182/E182*100</f>
        <v>136.7254023550792</v>
      </c>
      <c r="M182" s="102">
        <f t="shared" si="10"/>
        <v>102.28373248444318</v>
      </c>
    </row>
    <row r="183" spans="1:13" ht="27" customHeight="1">
      <c r="A183" s="105"/>
      <c r="B183" s="104">
        <v>31</v>
      </c>
      <c r="C183" s="104" t="s">
        <v>237</v>
      </c>
      <c r="D183" s="106"/>
      <c r="E183" s="107">
        <f>E184+E191+E196</f>
        <v>175606.66999999998</v>
      </c>
      <c r="F183" s="107">
        <v>179421</v>
      </c>
      <c r="G183" s="111">
        <f>G184+G191+G196</f>
        <v>234341</v>
      </c>
      <c r="H183" s="111">
        <f t="shared" si="9"/>
        <v>5309.779999999999</v>
      </c>
      <c r="I183" s="111">
        <f>I184+I191+I196</f>
        <v>239650.78</v>
      </c>
      <c r="J183" s="107">
        <v>179421</v>
      </c>
      <c r="K183" s="107">
        <v>179421</v>
      </c>
      <c r="L183" s="102">
        <f>I183/E183*100</f>
        <v>136.47020355206328</v>
      </c>
      <c r="M183" s="102">
        <f t="shared" si="10"/>
        <v>102.2658348304394</v>
      </c>
    </row>
    <row r="184" spans="1:13" ht="27" customHeight="1">
      <c r="A184" s="105"/>
      <c r="B184" s="104">
        <v>311</v>
      </c>
      <c r="C184" s="104" t="s">
        <v>238</v>
      </c>
      <c r="D184" s="106"/>
      <c r="E184" s="107">
        <v>147160.86</v>
      </c>
      <c r="F184" s="107">
        <v>146940</v>
      </c>
      <c r="G184" s="111">
        <v>191940</v>
      </c>
      <c r="H184" s="111">
        <f t="shared" si="9"/>
        <v>3291.320000000007</v>
      </c>
      <c r="I184" s="111">
        <f>SUM(I185:I190)</f>
        <v>195231.32</v>
      </c>
      <c r="J184" s="107"/>
      <c r="K184" s="107"/>
      <c r="L184" s="102">
        <f>I184/E184*100</f>
        <v>132.66524808294815</v>
      </c>
      <c r="M184" s="102">
        <f t="shared" si="10"/>
        <v>101.71476503073877</v>
      </c>
    </row>
    <row r="185" spans="1:13" ht="27" customHeight="1">
      <c r="A185" s="108"/>
      <c r="B185" s="108">
        <v>3111</v>
      </c>
      <c r="C185" s="108" t="s">
        <v>263</v>
      </c>
      <c r="D185" s="109">
        <v>47300</v>
      </c>
      <c r="E185" s="101"/>
      <c r="F185" s="101">
        <v>5400</v>
      </c>
      <c r="G185" s="110">
        <v>5400</v>
      </c>
      <c r="H185" s="110">
        <v>0</v>
      </c>
      <c r="I185" s="110">
        <v>5400</v>
      </c>
      <c r="J185" s="110"/>
      <c r="K185" s="110"/>
      <c r="L185" s="102"/>
      <c r="M185" s="102">
        <f t="shared" si="10"/>
        <v>100</v>
      </c>
    </row>
    <row r="186" spans="1:13" ht="27" customHeight="1">
      <c r="A186" s="108"/>
      <c r="B186" s="108">
        <v>3111</v>
      </c>
      <c r="C186" s="108" t="s">
        <v>261</v>
      </c>
      <c r="D186" s="109">
        <v>55235</v>
      </c>
      <c r="E186" s="101"/>
      <c r="F186" s="101">
        <v>41000</v>
      </c>
      <c r="G186" s="110">
        <v>48000</v>
      </c>
      <c r="H186" s="110">
        <f t="shared" si="9"/>
        <v>-3000</v>
      </c>
      <c r="I186" s="110">
        <v>45000</v>
      </c>
      <c r="J186" s="110"/>
      <c r="K186" s="110"/>
      <c r="L186" s="102"/>
      <c r="M186" s="102">
        <f t="shared" si="10"/>
        <v>93.75</v>
      </c>
    </row>
    <row r="187" spans="1:13" ht="27" customHeight="1">
      <c r="A187" s="108"/>
      <c r="B187" s="108">
        <v>3111</v>
      </c>
      <c r="C187" s="108" t="s">
        <v>268</v>
      </c>
      <c r="D187" s="109">
        <v>55235</v>
      </c>
      <c r="E187" s="101"/>
      <c r="F187" s="101">
        <v>0</v>
      </c>
      <c r="G187" s="110">
        <v>0</v>
      </c>
      <c r="H187" s="110">
        <f t="shared" si="9"/>
        <v>0</v>
      </c>
      <c r="I187" s="110">
        <v>0</v>
      </c>
      <c r="J187" s="110"/>
      <c r="K187" s="110"/>
      <c r="L187" s="102"/>
      <c r="M187" s="102"/>
    </row>
    <row r="188" spans="1:13" ht="27" customHeight="1">
      <c r="A188" s="108"/>
      <c r="B188" s="108">
        <v>3111</v>
      </c>
      <c r="C188" s="108" t="s">
        <v>262</v>
      </c>
      <c r="D188" s="109">
        <v>55263</v>
      </c>
      <c r="E188" s="101"/>
      <c r="F188" s="101">
        <v>100000</v>
      </c>
      <c r="G188" s="110">
        <v>138000</v>
      </c>
      <c r="H188" s="110">
        <f t="shared" si="9"/>
        <v>97.69000000000233</v>
      </c>
      <c r="I188" s="110">
        <v>138097.69</v>
      </c>
      <c r="J188" s="110"/>
      <c r="K188" s="110"/>
      <c r="L188" s="102"/>
      <c r="M188" s="102">
        <f t="shared" si="10"/>
        <v>100.07078985507248</v>
      </c>
    </row>
    <row r="189" spans="1:13" ht="27" customHeight="1">
      <c r="A189" s="108"/>
      <c r="B189" s="108">
        <v>3111</v>
      </c>
      <c r="C189" s="108" t="s">
        <v>267</v>
      </c>
      <c r="D189" s="109">
        <v>55263</v>
      </c>
      <c r="E189" s="101"/>
      <c r="F189" s="101">
        <v>540</v>
      </c>
      <c r="G189" s="110">
        <v>540</v>
      </c>
      <c r="H189" s="110">
        <f t="shared" si="9"/>
        <v>0</v>
      </c>
      <c r="I189" s="110">
        <v>540</v>
      </c>
      <c r="J189" s="110"/>
      <c r="K189" s="110"/>
      <c r="L189" s="102"/>
      <c r="M189" s="102">
        <f t="shared" si="10"/>
        <v>100</v>
      </c>
    </row>
    <row r="190" spans="1:13" ht="27" customHeight="1">
      <c r="A190" s="108"/>
      <c r="B190" s="108">
        <v>3111</v>
      </c>
      <c r="C190" s="108" t="s">
        <v>390</v>
      </c>
      <c r="D190" s="109">
        <v>11001</v>
      </c>
      <c r="E190" s="101"/>
      <c r="F190" s="101"/>
      <c r="G190" s="110">
        <v>0</v>
      </c>
      <c r="H190" s="110">
        <f t="shared" si="9"/>
        <v>6193.63</v>
      </c>
      <c r="I190" s="110">
        <v>6193.63</v>
      </c>
      <c r="J190" s="110"/>
      <c r="K190" s="110"/>
      <c r="L190" s="102"/>
      <c r="M190" s="102"/>
    </row>
    <row r="191" spans="1:13" ht="27" customHeight="1">
      <c r="A191" s="105"/>
      <c r="B191" s="104">
        <v>312</v>
      </c>
      <c r="C191" s="104" t="s">
        <v>240</v>
      </c>
      <c r="D191" s="106"/>
      <c r="E191" s="107">
        <v>4813.49</v>
      </c>
      <c r="F191" s="107">
        <v>8300</v>
      </c>
      <c r="G191" s="111">
        <f>SUM(G192:G194)</f>
        <v>10500</v>
      </c>
      <c r="H191" s="111">
        <f t="shared" si="9"/>
        <v>1491.5</v>
      </c>
      <c r="I191" s="111">
        <f>SUM(I192:I195)</f>
        <v>11991.5</v>
      </c>
      <c r="J191" s="111"/>
      <c r="K191" s="111"/>
      <c r="L191" s="102">
        <f>I191/E191*100</f>
        <v>249.1227778597234</v>
      </c>
      <c r="M191" s="102">
        <f t="shared" si="10"/>
        <v>114.2047619047619</v>
      </c>
    </row>
    <row r="192" spans="1:13" ht="27" customHeight="1">
      <c r="A192" s="108"/>
      <c r="B192" s="108">
        <v>3121</v>
      </c>
      <c r="C192" s="108" t="s">
        <v>264</v>
      </c>
      <c r="D192" s="109">
        <v>47300</v>
      </c>
      <c r="E192" s="101"/>
      <c r="F192" s="101">
        <v>0</v>
      </c>
      <c r="G192" s="110">
        <v>0</v>
      </c>
      <c r="H192" s="110">
        <f t="shared" si="9"/>
        <v>900</v>
      </c>
      <c r="I192" s="110">
        <v>900</v>
      </c>
      <c r="J192" s="110"/>
      <c r="K192" s="110"/>
      <c r="L192" s="102"/>
      <c r="M192" s="102"/>
    </row>
    <row r="193" spans="1:13" ht="27" customHeight="1">
      <c r="A193" s="108"/>
      <c r="B193" s="108">
        <v>3121</v>
      </c>
      <c r="C193" s="108" t="s">
        <v>265</v>
      </c>
      <c r="D193" s="109">
        <v>55235</v>
      </c>
      <c r="E193" s="101"/>
      <c r="F193" s="101">
        <v>1900</v>
      </c>
      <c r="G193" s="110">
        <v>2500</v>
      </c>
      <c r="H193" s="110">
        <f t="shared" si="9"/>
        <v>0</v>
      </c>
      <c r="I193" s="110">
        <v>2500</v>
      </c>
      <c r="J193" s="110"/>
      <c r="K193" s="110"/>
      <c r="L193" s="102"/>
      <c r="M193" s="102">
        <f t="shared" si="10"/>
        <v>100</v>
      </c>
    </row>
    <row r="194" spans="1:13" ht="27" customHeight="1">
      <c r="A194" s="108"/>
      <c r="B194" s="108">
        <v>3121</v>
      </c>
      <c r="C194" s="108" t="s">
        <v>266</v>
      </c>
      <c r="D194" s="109">
        <v>55263</v>
      </c>
      <c r="E194" s="101"/>
      <c r="F194" s="101">
        <v>6400</v>
      </c>
      <c r="G194" s="110">
        <v>8000</v>
      </c>
      <c r="H194" s="110">
        <f t="shared" si="9"/>
        <v>0</v>
      </c>
      <c r="I194" s="110">
        <v>8000</v>
      </c>
      <c r="J194" s="110"/>
      <c r="K194" s="110"/>
      <c r="L194" s="102"/>
      <c r="M194" s="102">
        <f t="shared" si="10"/>
        <v>100</v>
      </c>
    </row>
    <row r="195" spans="1:13" ht="27" customHeight="1">
      <c r="A195" s="108"/>
      <c r="B195" s="108">
        <v>3121</v>
      </c>
      <c r="C195" s="108" t="s">
        <v>391</v>
      </c>
      <c r="D195" s="109">
        <v>11001</v>
      </c>
      <c r="E195" s="101"/>
      <c r="F195" s="101"/>
      <c r="G195" s="110">
        <v>0</v>
      </c>
      <c r="H195" s="110">
        <f t="shared" si="9"/>
        <v>591.5</v>
      </c>
      <c r="I195" s="110">
        <v>591.5</v>
      </c>
      <c r="J195" s="110"/>
      <c r="K195" s="110"/>
      <c r="L195" s="102"/>
      <c r="M195" s="102"/>
    </row>
    <row r="196" spans="1:13" ht="27" customHeight="1">
      <c r="A196" s="105"/>
      <c r="B196" s="104">
        <v>313</v>
      </c>
      <c r="C196" s="104" t="s">
        <v>241</v>
      </c>
      <c r="D196" s="106"/>
      <c r="E196" s="107">
        <v>23632.32</v>
      </c>
      <c r="F196" s="107">
        <v>24181</v>
      </c>
      <c r="G196" s="111">
        <f>SUM(G197:G202)</f>
        <v>31901</v>
      </c>
      <c r="H196" s="111">
        <f t="shared" si="9"/>
        <v>526.9599999999991</v>
      </c>
      <c r="I196" s="111">
        <f>SUM(I197:I202)</f>
        <v>32427.96</v>
      </c>
      <c r="J196" s="107"/>
      <c r="K196" s="107"/>
      <c r="L196" s="102">
        <f>I196/E196*100</f>
        <v>137.2186903359467</v>
      </c>
      <c r="M196" s="102">
        <f t="shared" si="10"/>
        <v>101.6518604432463</v>
      </c>
    </row>
    <row r="197" spans="1:13" ht="27" customHeight="1">
      <c r="A197" s="108"/>
      <c r="B197" s="108">
        <v>3132</v>
      </c>
      <c r="C197" s="108" t="s">
        <v>337</v>
      </c>
      <c r="D197" s="109">
        <v>47300</v>
      </c>
      <c r="E197" s="101"/>
      <c r="F197" s="101">
        <v>891</v>
      </c>
      <c r="G197" s="110">
        <v>891</v>
      </c>
      <c r="H197" s="110">
        <f t="shared" si="9"/>
        <v>0</v>
      </c>
      <c r="I197" s="110">
        <v>891</v>
      </c>
      <c r="J197" s="110"/>
      <c r="K197" s="110"/>
      <c r="L197" s="102"/>
      <c r="M197" s="102">
        <f t="shared" si="10"/>
        <v>100</v>
      </c>
    </row>
    <row r="198" spans="1:13" ht="27" customHeight="1">
      <c r="A198" s="108"/>
      <c r="B198" s="108">
        <v>3132</v>
      </c>
      <c r="C198" s="108" t="s">
        <v>269</v>
      </c>
      <c r="D198" s="109">
        <v>55235</v>
      </c>
      <c r="E198" s="101"/>
      <c r="F198" s="101">
        <v>6700</v>
      </c>
      <c r="G198" s="110">
        <v>7920</v>
      </c>
      <c r="H198" s="110">
        <f t="shared" si="9"/>
        <v>-495</v>
      </c>
      <c r="I198" s="110">
        <v>7425</v>
      </c>
      <c r="J198" s="110"/>
      <c r="K198" s="110"/>
      <c r="L198" s="102"/>
      <c r="M198" s="102">
        <f t="shared" si="10"/>
        <v>93.75</v>
      </c>
    </row>
    <row r="199" spans="1:13" ht="27" customHeight="1">
      <c r="A199" s="108"/>
      <c r="B199" s="108">
        <v>3132</v>
      </c>
      <c r="C199" s="108" t="s">
        <v>270</v>
      </c>
      <c r="D199" s="109">
        <v>55263</v>
      </c>
      <c r="E199" s="101"/>
      <c r="F199" s="101">
        <v>16500</v>
      </c>
      <c r="G199" s="110">
        <v>23000</v>
      </c>
      <c r="H199" s="110">
        <f t="shared" si="9"/>
        <v>0</v>
      </c>
      <c r="I199" s="110">
        <v>23000</v>
      </c>
      <c r="J199" s="110"/>
      <c r="K199" s="110"/>
      <c r="L199" s="102"/>
      <c r="M199" s="102">
        <f t="shared" si="10"/>
        <v>100</v>
      </c>
    </row>
    <row r="200" spans="1:13" ht="27" customHeight="1">
      <c r="A200" s="108"/>
      <c r="B200" s="108">
        <v>3132</v>
      </c>
      <c r="C200" s="108" t="s">
        <v>392</v>
      </c>
      <c r="D200" s="109">
        <v>11001</v>
      </c>
      <c r="E200" s="101"/>
      <c r="F200" s="101">
        <v>0</v>
      </c>
      <c r="G200" s="110">
        <v>0</v>
      </c>
      <c r="H200" s="110">
        <f t="shared" si="9"/>
        <v>1021.96</v>
      </c>
      <c r="I200" s="110">
        <v>1021.96</v>
      </c>
      <c r="J200" s="110"/>
      <c r="K200" s="110"/>
      <c r="L200" s="102"/>
      <c r="M200" s="102"/>
    </row>
    <row r="201" spans="1:13" ht="27" customHeight="1">
      <c r="A201" s="108"/>
      <c r="B201" s="108">
        <v>3133</v>
      </c>
      <c r="C201" s="108" t="s">
        <v>271</v>
      </c>
      <c r="D201" s="109">
        <v>55235</v>
      </c>
      <c r="E201" s="101"/>
      <c r="F201" s="101">
        <v>0</v>
      </c>
      <c r="G201" s="110">
        <v>0</v>
      </c>
      <c r="H201" s="110">
        <f t="shared" si="9"/>
        <v>0</v>
      </c>
      <c r="I201" s="110">
        <v>0</v>
      </c>
      <c r="J201" s="110"/>
      <c r="K201" s="110"/>
      <c r="L201" s="102"/>
      <c r="M201" s="102"/>
    </row>
    <row r="202" spans="1:13" ht="27" customHeight="1">
      <c r="A202" s="108"/>
      <c r="B202" s="108">
        <v>3133</v>
      </c>
      <c r="C202" s="108" t="s">
        <v>272</v>
      </c>
      <c r="D202" s="109">
        <v>55263</v>
      </c>
      <c r="E202" s="101"/>
      <c r="F202" s="101">
        <v>90</v>
      </c>
      <c r="G202" s="110">
        <v>90</v>
      </c>
      <c r="H202" s="110">
        <f t="shared" si="9"/>
        <v>0</v>
      </c>
      <c r="I202" s="110">
        <v>90</v>
      </c>
      <c r="J202" s="110"/>
      <c r="K202" s="110"/>
      <c r="L202" s="102"/>
      <c r="M202" s="102">
        <f t="shared" si="10"/>
        <v>100</v>
      </c>
    </row>
    <row r="203" spans="1:13" ht="27" customHeight="1">
      <c r="A203" s="105"/>
      <c r="B203" s="104">
        <v>32</v>
      </c>
      <c r="C203" s="104" t="s">
        <v>164</v>
      </c>
      <c r="D203" s="106"/>
      <c r="E203" s="107">
        <v>6104.64</v>
      </c>
      <c r="F203" s="107">
        <v>5600</v>
      </c>
      <c r="G203" s="111">
        <f>G204+G211</f>
        <v>8800</v>
      </c>
      <c r="H203" s="111">
        <f t="shared" si="9"/>
        <v>242.90999999999985</v>
      </c>
      <c r="I203" s="111">
        <f>I204+I211</f>
        <v>9042.91</v>
      </c>
      <c r="J203" s="107">
        <v>5600</v>
      </c>
      <c r="K203" s="107">
        <v>5600</v>
      </c>
      <c r="L203" s="102">
        <f>I203/E203*100</f>
        <v>148.1317489647219</v>
      </c>
      <c r="M203" s="102">
        <f t="shared" si="10"/>
        <v>102.7603409090909</v>
      </c>
    </row>
    <row r="204" spans="1:13" ht="27" customHeight="1">
      <c r="A204" s="105"/>
      <c r="B204" s="104">
        <v>321</v>
      </c>
      <c r="C204" s="104" t="s">
        <v>6</v>
      </c>
      <c r="D204" s="106"/>
      <c r="E204" s="107">
        <v>5753.59</v>
      </c>
      <c r="F204" s="107">
        <v>5600</v>
      </c>
      <c r="G204" s="111">
        <f>SUM(G205:G207)</f>
        <v>8800</v>
      </c>
      <c r="H204" s="111">
        <f t="shared" si="9"/>
        <v>242.90999999999985</v>
      </c>
      <c r="I204" s="111">
        <f>SUM(I205:I208)</f>
        <v>9042.91</v>
      </c>
      <c r="J204" s="107"/>
      <c r="K204" s="107"/>
      <c r="L204" s="102">
        <f>I204/E204*100</f>
        <v>157.16987133250717</v>
      </c>
      <c r="M204" s="102">
        <f t="shared" si="10"/>
        <v>102.7603409090909</v>
      </c>
    </row>
    <row r="205" spans="1:13" ht="27" customHeight="1">
      <c r="A205" s="108"/>
      <c r="B205" s="108">
        <v>3212</v>
      </c>
      <c r="C205" s="108" t="s">
        <v>336</v>
      </c>
      <c r="D205" s="109">
        <v>47300</v>
      </c>
      <c r="E205" s="101"/>
      <c r="F205" s="101">
        <v>200</v>
      </c>
      <c r="G205" s="110">
        <v>200</v>
      </c>
      <c r="H205" s="110">
        <f aca="true" t="shared" si="12" ref="H205:H268">I205-G205</f>
        <v>0</v>
      </c>
      <c r="I205" s="110">
        <v>200</v>
      </c>
      <c r="J205" s="110"/>
      <c r="K205" s="110"/>
      <c r="L205" s="102"/>
      <c r="M205" s="102">
        <f>I205/G205*100</f>
        <v>100</v>
      </c>
    </row>
    <row r="206" spans="1:13" ht="27" customHeight="1">
      <c r="A206" s="108"/>
      <c r="B206" s="108">
        <v>3212</v>
      </c>
      <c r="C206" s="108" t="s">
        <v>273</v>
      </c>
      <c r="D206" s="109">
        <v>55235</v>
      </c>
      <c r="E206" s="101"/>
      <c r="F206" s="101">
        <v>1600</v>
      </c>
      <c r="G206" s="110">
        <v>1600</v>
      </c>
      <c r="H206" s="110">
        <f t="shared" si="12"/>
        <v>0</v>
      </c>
      <c r="I206" s="110">
        <v>1600</v>
      </c>
      <c r="J206" s="110"/>
      <c r="K206" s="110"/>
      <c r="L206" s="102"/>
      <c r="M206" s="102">
        <f>I206/G206*100</f>
        <v>100</v>
      </c>
    </row>
    <row r="207" spans="1:13" ht="27" customHeight="1">
      <c r="A207" s="108"/>
      <c r="B207" s="108">
        <v>3212</v>
      </c>
      <c r="C207" s="108" t="s">
        <v>274</v>
      </c>
      <c r="D207" s="109">
        <v>55263</v>
      </c>
      <c r="E207" s="101"/>
      <c r="F207" s="101">
        <v>3800</v>
      </c>
      <c r="G207" s="110">
        <v>7000</v>
      </c>
      <c r="H207" s="110">
        <f t="shared" si="12"/>
        <v>0</v>
      </c>
      <c r="I207" s="110">
        <v>7000</v>
      </c>
      <c r="J207" s="110"/>
      <c r="K207" s="110"/>
      <c r="L207" s="102"/>
      <c r="M207" s="102">
        <f>I207/G207*100</f>
        <v>100</v>
      </c>
    </row>
    <row r="208" spans="1:13" ht="27" customHeight="1">
      <c r="A208" s="108"/>
      <c r="B208" s="108">
        <v>3212</v>
      </c>
      <c r="C208" s="108" t="s">
        <v>401</v>
      </c>
      <c r="D208" s="109">
        <v>11001</v>
      </c>
      <c r="E208" s="101"/>
      <c r="F208" s="101">
        <v>0</v>
      </c>
      <c r="G208" s="110">
        <v>0</v>
      </c>
      <c r="H208" s="110">
        <f t="shared" si="12"/>
        <v>242.91</v>
      </c>
      <c r="I208" s="110">
        <v>242.91</v>
      </c>
      <c r="J208" s="110"/>
      <c r="K208" s="110"/>
      <c r="L208" s="102"/>
      <c r="M208" s="102"/>
    </row>
    <row r="209" spans="1:13" ht="27" customHeight="1">
      <c r="A209" s="105"/>
      <c r="B209" s="104">
        <v>323</v>
      </c>
      <c r="C209" s="104" t="s">
        <v>6</v>
      </c>
      <c r="D209" s="106"/>
      <c r="E209" s="101">
        <v>151.96</v>
      </c>
      <c r="F209" s="101">
        <v>0</v>
      </c>
      <c r="G209" s="110">
        <v>0</v>
      </c>
      <c r="H209" s="110">
        <f t="shared" si="12"/>
        <v>0</v>
      </c>
      <c r="I209" s="110">
        <v>0</v>
      </c>
      <c r="J209" s="107"/>
      <c r="K209" s="107"/>
      <c r="L209" s="102">
        <f aca="true" t="shared" si="13" ref="L209:L268">I209/E209*100</f>
        <v>0</v>
      </c>
      <c r="M209" s="102"/>
    </row>
    <row r="210" spans="1:13" ht="27" customHeight="1">
      <c r="A210" s="108"/>
      <c r="B210" s="108">
        <v>3237</v>
      </c>
      <c r="C210" s="108" t="s">
        <v>19</v>
      </c>
      <c r="D210" s="109">
        <v>55235</v>
      </c>
      <c r="E210" s="101"/>
      <c r="F210" s="101"/>
      <c r="G210" s="110"/>
      <c r="H210" s="110"/>
      <c r="I210" s="110"/>
      <c r="J210" s="110"/>
      <c r="K210" s="110"/>
      <c r="L210" s="102"/>
      <c r="M210" s="102"/>
    </row>
    <row r="211" spans="1:13" ht="27" customHeight="1">
      <c r="A211" s="105"/>
      <c r="B211" s="104">
        <v>329</v>
      </c>
      <c r="C211" s="104" t="s">
        <v>28</v>
      </c>
      <c r="D211" s="106"/>
      <c r="E211" s="101">
        <v>199.08</v>
      </c>
      <c r="F211" s="101">
        <v>0</v>
      </c>
      <c r="G211" s="110">
        <v>0</v>
      </c>
      <c r="H211" s="110">
        <f t="shared" si="12"/>
        <v>0</v>
      </c>
      <c r="I211" s="110">
        <v>0</v>
      </c>
      <c r="J211" s="107"/>
      <c r="K211" s="107"/>
      <c r="L211" s="102">
        <f t="shared" si="13"/>
        <v>0</v>
      </c>
      <c r="M211" s="102"/>
    </row>
    <row r="212" spans="1:13" ht="27" customHeight="1">
      <c r="A212" s="108"/>
      <c r="B212" s="108">
        <v>3295</v>
      </c>
      <c r="C212" s="108" t="s">
        <v>275</v>
      </c>
      <c r="D212" s="109">
        <v>55235</v>
      </c>
      <c r="E212" s="101"/>
      <c r="F212" s="101"/>
      <c r="G212" s="110"/>
      <c r="H212" s="110"/>
      <c r="I212" s="110"/>
      <c r="J212" s="110"/>
      <c r="K212" s="110"/>
      <c r="L212" s="102"/>
      <c r="M212" s="102"/>
    </row>
    <row r="213" spans="1:13" ht="27" customHeight="1">
      <c r="A213" s="108"/>
      <c r="B213" s="108">
        <v>3295</v>
      </c>
      <c r="C213" s="108" t="s">
        <v>276</v>
      </c>
      <c r="D213" s="109">
        <v>55263</v>
      </c>
      <c r="E213" s="101"/>
      <c r="F213" s="101"/>
      <c r="G213" s="110"/>
      <c r="H213" s="110"/>
      <c r="I213" s="110"/>
      <c r="J213" s="110"/>
      <c r="K213" s="110"/>
      <c r="L213" s="102"/>
      <c r="M213" s="102"/>
    </row>
    <row r="214" spans="1:13" ht="27" customHeight="1">
      <c r="A214" s="108"/>
      <c r="B214" s="108">
        <v>3296</v>
      </c>
      <c r="C214" s="108" t="s">
        <v>277</v>
      </c>
      <c r="D214" s="109">
        <v>55235</v>
      </c>
      <c r="E214" s="101"/>
      <c r="F214" s="101"/>
      <c r="G214" s="110"/>
      <c r="H214" s="110"/>
      <c r="I214" s="110"/>
      <c r="J214" s="110"/>
      <c r="K214" s="110"/>
      <c r="L214" s="102"/>
      <c r="M214" s="102"/>
    </row>
    <row r="215" spans="1:13" ht="27" customHeight="1">
      <c r="A215" s="108"/>
      <c r="B215" s="108">
        <v>3296</v>
      </c>
      <c r="C215" s="108" t="s">
        <v>278</v>
      </c>
      <c r="D215" s="109">
        <v>55263</v>
      </c>
      <c r="E215" s="101"/>
      <c r="F215" s="101"/>
      <c r="G215" s="110"/>
      <c r="H215" s="110"/>
      <c r="I215" s="110"/>
      <c r="J215" s="110"/>
      <c r="K215" s="110"/>
      <c r="L215" s="102"/>
      <c r="M215" s="102"/>
    </row>
    <row r="216" spans="1:13" ht="27" customHeight="1">
      <c r="A216" s="105"/>
      <c r="B216" s="104">
        <v>34</v>
      </c>
      <c r="C216" s="104" t="s">
        <v>166</v>
      </c>
      <c r="D216" s="106"/>
      <c r="E216" s="101">
        <v>181.51</v>
      </c>
      <c r="F216" s="101">
        <v>0</v>
      </c>
      <c r="G216" s="110">
        <f aca="true" t="shared" si="14" ref="G216:I217">G217</f>
        <v>0</v>
      </c>
      <c r="H216" s="110">
        <f t="shared" si="12"/>
        <v>0</v>
      </c>
      <c r="I216" s="110">
        <f t="shared" si="14"/>
        <v>0</v>
      </c>
      <c r="J216" s="107">
        <f>J217</f>
        <v>0</v>
      </c>
      <c r="K216" s="107">
        <f>K217</f>
        <v>0</v>
      </c>
      <c r="L216" s="102">
        <f t="shared" si="13"/>
        <v>0</v>
      </c>
      <c r="M216" s="102"/>
    </row>
    <row r="217" spans="1:13" ht="27" customHeight="1">
      <c r="A217" s="105"/>
      <c r="B217" s="104">
        <v>343</v>
      </c>
      <c r="C217" s="104" t="s">
        <v>246</v>
      </c>
      <c r="D217" s="106"/>
      <c r="E217" s="101">
        <v>181.51</v>
      </c>
      <c r="F217" s="101">
        <v>0</v>
      </c>
      <c r="G217" s="110">
        <f t="shared" si="14"/>
        <v>0</v>
      </c>
      <c r="H217" s="110">
        <f t="shared" si="12"/>
        <v>0</v>
      </c>
      <c r="I217" s="110">
        <f t="shared" si="14"/>
        <v>0</v>
      </c>
      <c r="J217" s="107"/>
      <c r="K217" s="107"/>
      <c r="L217" s="102">
        <f t="shared" si="13"/>
        <v>0</v>
      </c>
      <c r="M217" s="102"/>
    </row>
    <row r="218" spans="1:13" ht="27" customHeight="1">
      <c r="A218" s="108"/>
      <c r="B218" s="108">
        <v>3433</v>
      </c>
      <c r="C218" s="108" t="s">
        <v>279</v>
      </c>
      <c r="D218" s="109">
        <v>55235</v>
      </c>
      <c r="E218" s="101"/>
      <c r="F218" s="101"/>
      <c r="G218" s="110"/>
      <c r="H218" s="110"/>
      <c r="I218" s="110"/>
      <c r="J218" s="110"/>
      <c r="K218" s="110"/>
      <c r="L218" s="102"/>
      <c r="M218" s="102"/>
    </row>
    <row r="219" spans="1:13" ht="27" customHeight="1">
      <c r="A219" s="108"/>
      <c r="B219" s="108">
        <v>3433</v>
      </c>
      <c r="C219" s="108" t="s">
        <v>280</v>
      </c>
      <c r="D219" s="109">
        <v>55263</v>
      </c>
      <c r="E219" s="101"/>
      <c r="F219" s="101"/>
      <c r="G219" s="110"/>
      <c r="H219" s="110"/>
      <c r="I219" s="110"/>
      <c r="J219" s="110"/>
      <c r="K219" s="110"/>
      <c r="L219" s="102"/>
      <c r="M219" s="102"/>
    </row>
    <row r="220" spans="1:13" ht="27" customHeight="1">
      <c r="A220" s="142" t="s">
        <v>281</v>
      </c>
      <c r="B220" s="143" t="s">
        <v>3</v>
      </c>
      <c r="C220" s="142" t="s">
        <v>282</v>
      </c>
      <c r="D220" s="144"/>
      <c r="E220" s="145">
        <v>4687.07</v>
      </c>
      <c r="F220" s="145">
        <v>2400</v>
      </c>
      <c r="G220" s="145">
        <f>G221</f>
        <v>4800</v>
      </c>
      <c r="H220" s="145">
        <f t="shared" si="12"/>
        <v>6824.119999999999</v>
      </c>
      <c r="I220" s="145">
        <f>I221</f>
        <v>11624.119999999999</v>
      </c>
      <c r="J220" s="145">
        <f>J221</f>
        <v>2400</v>
      </c>
      <c r="K220" s="145">
        <f>K221</f>
        <v>2400</v>
      </c>
      <c r="L220" s="102">
        <f t="shared" si="13"/>
        <v>248.00397689814747</v>
      </c>
      <c r="M220" s="102">
        <f>I220/G220*100</f>
        <v>242.16916666666663</v>
      </c>
    </row>
    <row r="221" spans="1:13" ht="27" customHeight="1">
      <c r="A221" s="105"/>
      <c r="B221" s="104">
        <v>3</v>
      </c>
      <c r="C221" s="104" t="s">
        <v>165</v>
      </c>
      <c r="D221" s="106"/>
      <c r="E221" s="107">
        <v>4687.07</v>
      </c>
      <c r="F221" s="107">
        <v>2400</v>
      </c>
      <c r="G221" s="111">
        <f>SUM(G222,)</f>
        <v>4800</v>
      </c>
      <c r="H221" s="111">
        <f t="shared" si="12"/>
        <v>6824.119999999999</v>
      </c>
      <c r="I221" s="111">
        <f>SUM(I222,)</f>
        <v>11624.119999999999</v>
      </c>
      <c r="J221" s="107">
        <f>SUM(J222,)</f>
        <v>2400</v>
      </c>
      <c r="K221" s="107">
        <f>SUM(K222,)</f>
        <v>2400</v>
      </c>
      <c r="L221" s="102">
        <f t="shared" si="13"/>
        <v>248.00397689814747</v>
      </c>
      <c r="M221" s="102">
        <f>I221/G221*100</f>
        <v>242.16916666666663</v>
      </c>
    </row>
    <row r="222" spans="1:13" ht="27" customHeight="1">
      <c r="A222" s="105"/>
      <c r="B222" s="104">
        <v>32</v>
      </c>
      <c r="C222" s="104" t="s">
        <v>164</v>
      </c>
      <c r="D222" s="106"/>
      <c r="E222" s="107">
        <v>1501.72</v>
      </c>
      <c r="F222" s="107">
        <v>2400</v>
      </c>
      <c r="G222" s="111">
        <f>G223+G225+G231+G232</f>
        <v>4800</v>
      </c>
      <c r="H222" s="111">
        <f t="shared" si="12"/>
        <v>6824.119999999999</v>
      </c>
      <c r="I222" s="111">
        <f>I223+I225+I231+I232+I228</f>
        <v>11624.119999999999</v>
      </c>
      <c r="J222" s="107">
        <v>2400</v>
      </c>
      <c r="K222" s="107">
        <v>2400</v>
      </c>
      <c r="L222" s="102">
        <f t="shared" si="13"/>
        <v>774.0537516980528</v>
      </c>
      <c r="M222" s="102">
        <f>I222/G222*100</f>
        <v>242.16916666666663</v>
      </c>
    </row>
    <row r="223" spans="1:13" ht="27" customHeight="1">
      <c r="A223" s="105"/>
      <c r="B223" s="104" t="s">
        <v>5</v>
      </c>
      <c r="C223" s="104" t="s">
        <v>6</v>
      </c>
      <c r="D223" s="106"/>
      <c r="E223" s="101">
        <v>0</v>
      </c>
      <c r="F223" s="101">
        <v>1600</v>
      </c>
      <c r="G223" s="110">
        <v>1600</v>
      </c>
      <c r="H223" s="110">
        <f t="shared" si="12"/>
        <v>0</v>
      </c>
      <c r="I223" s="110">
        <v>1600</v>
      </c>
      <c r="J223" s="107"/>
      <c r="K223" s="107"/>
      <c r="L223" s="102"/>
      <c r="M223" s="102">
        <f>I223/G223*100</f>
        <v>100</v>
      </c>
    </row>
    <row r="224" spans="1:13" ht="27" customHeight="1">
      <c r="A224" s="108"/>
      <c r="B224" s="108" t="s">
        <v>8</v>
      </c>
      <c r="C224" s="108" t="s">
        <v>9</v>
      </c>
      <c r="D224" s="109">
        <v>55263</v>
      </c>
      <c r="E224" s="101"/>
      <c r="F224" s="101"/>
      <c r="G224" s="110"/>
      <c r="H224" s="110"/>
      <c r="I224" s="110"/>
      <c r="J224" s="110"/>
      <c r="K224" s="110"/>
      <c r="L224" s="102"/>
      <c r="M224" s="102"/>
    </row>
    <row r="225" spans="1:13" ht="27" customHeight="1">
      <c r="A225" s="105"/>
      <c r="B225" s="104">
        <v>322</v>
      </c>
      <c r="C225" s="104" t="s">
        <v>36</v>
      </c>
      <c r="D225" s="106"/>
      <c r="E225" s="107">
        <v>506.3</v>
      </c>
      <c r="F225" s="107"/>
      <c r="G225" s="110">
        <f>1200</f>
        <v>1200</v>
      </c>
      <c r="H225" s="110">
        <f t="shared" si="12"/>
        <v>0</v>
      </c>
      <c r="I225" s="110">
        <f>1200</f>
        <v>1200</v>
      </c>
      <c r="J225" s="111"/>
      <c r="K225" s="111"/>
      <c r="L225" s="102">
        <f t="shared" si="13"/>
        <v>237.01362828362628</v>
      </c>
      <c r="M225" s="102">
        <f>I225/G225*100</f>
        <v>100</v>
      </c>
    </row>
    <row r="226" spans="1:13" ht="27" customHeight="1">
      <c r="A226" s="108"/>
      <c r="B226" s="108" t="s">
        <v>44</v>
      </c>
      <c r="C226" s="108" t="s">
        <v>45</v>
      </c>
      <c r="D226" s="109">
        <v>47300</v>
      </c>
      <c r="E226" s="101"/>
      <c r="F226" s="101"/>
      <c r="G226" s="110"/>
      <c r="H226" s="110"/>
      <c r="I226" s="110"/>
      <c r="J226" s="110"/>
      <c r="K226" s="110"/>
      <c r="L226" s="102"/>
      <c r="M226" s="102"/>
    </row>
    <row r="227" spans="1:13" ht="27" customHeight="1">
      <c r="A227" s="108"/>
      <c r="B227" s="108">
        <v>3225</v>
      </c>
      <c r="C227" s="108" t="s">
        <v>49</v>
      </c>
      <c r="D227" s="109">
        <v>62002</v>
      </c>
      <c r="E227" s="110"/>
      <c r="F227" s="110"/>
      <c r="G227" s="102"/>
      <c r="H227" s="110"/>
      <c r="I227" s="163"/>
      <c r="J227" s="94"/>
      <c r="K227" s="94"/>
      <c r="L227" s="102"/>
      <c r="M227" s="102"/>
    </row>
    <row r="228" spans="1:13" ht="27" customHeight="1">
      <c r="A228" s="105"/>
      <c r="B228" s="104" t="s">
        <v>14</v>
      </c>
      <c r="C228" s="104" t="s">
        <v>15</v>
      </c>
      <c r="D228" s="106"/>
      <c r="E228" s="107">
        <v>995.42</v>
      </c>
      <c r="F228" s="107"/>
      <c r="G228" s="110"/>
      <c r="H228" s="110">
        <f t="shared" si="12"/>
        <v>6815.05</v>
      </c>
      <c r="I228" s="110">
        <v>6815.05</v>
      </c>
      <c r="J228" s="107"/>
      <c r="K228" s="107"/>
      <c r="L228" s="102">
        <f t="shared" si="13"/>
        <v>684.6406541962187</v>
      </c>
      <c r="M228" s="102"/>
    </row>
    <row r="229" spans="1:13" ht="27" customHeight="1">
      <c r="A229" s="108"/>
      <c r="B229" s="108">
        <v>3232</v>
      </c>
      <c r="C229" s="108" t="s">
        <v>23</v>
      </c>
      <c r="D229" s="109">
        <v>62001</v>
      </c>
      <c r="E229" s="101"/>
      <c r="F229" s="101"/>
      <c r="G229" s="110"/>
      <c r="H229" s="110">
        <f t="shared" si="12"/>
        <v>175.05</v>
      </c>
      <c r="I229" s="110">
        <v>175.05</v>
      </c>
      <c r="J229" s="110"/>
      <c r="K229" s="110"/>
      <c r="L229" s="102"/>
      <c r="M229" s="102"/>
    </row>
    <row r="230" spans="1:13" ht="27" customHeight="1">
      <c r="A230" s="108"/>
      <c r="B230" s="108">
        <v>3232</v>
      </c>
      <c r="C230" s="108" t="s">
        <v>23</v>
      </c>
      <c r="D230" s="109">
        <v>55263</v>
      </c>
      <c r="E230" s="101"/>
      <c r="F230" s="101"/>
      <c r="G230" s="110"/>
      <c r="H230" s="110">
        <f t="shared" si="12"/>
        <v>6640</v>
      </c>
      <c r="I230" s="110">
        <v>6640</v>
      </c>
      <c r="J230" s="110"/>
      <c r="K230" s="110"/>
      <c r="L230" s="102"/>
      <c r="M230" s="102"/>
    </row>
    <row r="231" spans="1:13" ht="27" customHeight="1">
      <c r="A231" s="108"/>
      <c r="B231" s="104">
        <v>329</v>
      </c>
      <c r="C231" s="104" t="s">
        <v>28</v>
      </c>
      <c r="D231" s="109">
        <v>55235</v>
      </c>
      <c r="E231" s="101">
        <v>0</v>
      </c>
      <c r="F231" s="101">
        <v>0</v>
      </c>
      <c r="G231" s="110">
        <v>700</v>
      </c>
      <c r="H231" s="110">
        <f t="shared" si="12"/>
        <v>9.07000000000005</v>
      </c>
      <c r="I231" s="110">
        <v>709.07</v>
      </c>
      <c r="J231" s="110"/>
      <c r="K231" s="110"/>
      <c r="L231" s="102"/>
      <c r="M231" s="102">
        <f>I231/G231*100</f>
        <v>101.29571428571428</v>
      </c>
    </row>
    <row r="232" spans="1:13" ht="27" customHeight="1">
      <c r="A232" s="108"/>
      <c r="B232" s="104">
        <v>329</v>
      </c>
      <c r="C232" s="104" t="s">
        <v>28</v>
      </c>
      <c r="D232" s="109">
        <v>55263</v>
      </c>
      <c r="E232" s="101">
        <v>0</v>
      </c>
      <c r="F232" s="101">
        <v>800</v>
      </c>
      <c r="G232" s="110">
        <v>1300</v>
      </c>
      <c r="H232" s="110">
        <f t="shared" si="12"/>
        <v>0</v>
      </c>
      <c r="I232" s="110">
        <v>1300</v>
      </c>
      <c r="J232" s="110"/>
      <c r="K232" s="110"/>
      <c r="L232" s="102"/>
      <c r="M232" s="102">
        <f>I232/G232*100</f>
        <v>100</v>
      </c>
    </row>
    <row r="233" spans="1:13" ht="27" customHeight="1">
      <c r="A233" s="108">
        <v>62002</v>
      </c>
      <c r="B233" s="108"/>
      <c r="C233" s="104" t="s">
        <v>362</v>
      </c>
      <c r="D233" s="109"/>
      <c r="E233" s="110">
        <v>3185.35</v>
      </c>
      <c r="F233" s="110">
        <v>0</v>
      </c>
      <c r="G233" s="102"/>
      <c r="H233" s="110">
        <f t="shared" si="12"/>
        <v>0</v>
      </c>
      <c r="I233" s="163"/>
      <c r="J233" s="155"/>
      <c r="K233" s="155"/>
      <c r="L233" s="102">
        <f t="shared" si="13"/>
        <v>0</v>
      </c>
      <c r="M233" s="102"/>
    </row>
    <row r="234" spans="1:13" ht="27" customHeight="1">
      <c r="A234" s="105"/>
      <c r="B234" s="104">
        <v>32</v>
      </c>
      <c r="C234" s="104" t="s">
        <v>164</v>
      </c>
      <c r="D234" s="106"/>
      <c r="E234" s="111">
        <v>3185.35</v>
      </c>
      <c r="F234" s="111">
        <v>0</v>
      </c>
      <c r="G234" s="102"/>
      <c r="H234" s="110">
        <f t="shared" si="12"/>
        <v>0</v>
      </c>
      <c r="I234" s="163"/>
      <c r="J234" s="155"/>
      <c r="K234" s="155"/>
      <c r="L234" s="102">
        <f t="shared" si="13"/>
        <v>0</v>
      </c>
      <c r="M234" s="102"/>
    </row>
    <row r="235" spans="1:13" ht="27" customHeight="1">
      <c r="A235" s="105"/>
      <c r="B235" s="104">
        <v>322</v>
      </c>
      <c r="C235" s="104" t="s">
        <v>36</v>
      </c>
      <c r="D235" s="106"/>
      <c r="E235" s="111">
        <v>1110.63</v>
      </c>
      <c r="F235" s="111">
        <v>0</v>
      </c>
      <c r="G235" s="102"/>
      <c r="H235" s="110">
        <f t="shared" si="12"/>
        <v>0</v>
      </c>
      <c r="I235" s="163"/>
      <c r="J235" s="155"/>
      <c r="K235" s="155"/>
      <c r="L235" s="102">
        <f t="shared" si="13"/>
        <v>0</v>
      </c>
      <c r="M235" s="102"/>
    </row>
    <row r="236" spans="1:13" ht="27" customHeight="1">
      <c r="A236" s="108"/>
      <c r="B236" s="108" t="s">
        <v>44</v>
      </c>
      <c r="C236" s="108" t="s">
        <v>45</v>
      </c>
      <c r="D236" s="109">
        <v>62002</v>
      </c>
      <c r="E236" s="110">
        <v>286.26</v>
      </c>
      <c r="F236" s="110"/>
      <c r="G236" s="102"/>
      <c r="H236" s="110">
        <f t="shared" si="12"/>
        <v>0</v>
      </c>
      <c r="I236" s="163"/>
      <c r="J236" s="155"/>
      <c r="K236" s="155"/>
      <c r="L236" s="102">
        <f t="shared" si="13"/>
        <v>0</v>
      </c>
      <c r="M236" s="102"/>
    </row>
    <row r="237" spans="1:13" ht="27" customHeight="1">
      <c r="A237" s="108"/>
      <c r="B237" s="108">
        <v>3225</v>
      </c>
      <c r="C237" s="108" t="s">
        <v>49</v>
      </c>
      <c r="D237" s="109">
        <v>62002</v>
      </c>
      <c r="E237" s="110">
        <v>824.37</v>
      </c>
      <c r="F237" s="110"/>
      <c r="G237" s="102"/>
      <c r="H237" s="110">
        <f t="shared" si="12"/>
        <v>0</v>
      </c>
      <c r="I237" s="163"/>
      <c r="J237" s="155"/>
      <c r="K237" s="155"/>
      <c r="L237" s="102">
        <f t="shared" si="13"/>
        <v>0</v>
      </c>
      <c r="M237" s="102"/>
    </row>
    <row r="238" spans="1:13" ht="27" customHeight="1">
      <c r="A238" s="105"/>
      <c r="B238" s="104" t="s">
        <v>14</v>
      </c>
      <c r="C238" s="104" t="s">
        <v>15</v>
      </c>
      <c r="D238" s="106"/>
      <c r="E238" s="111">
        <v>1128.14</v>
      </c>
      <c r="F238" s="111">
        <v>0</v>
      </c>
      <c r="G238" s="102"/>
      <c r="H238" s="110">
        <f t="shared" si="12"/>
        <v>0</v>
      </c>
      <c r="I238" s="163"/>
      <c r="J238" s="155"/>
      <c r="K238" s="155"/>
      <c r="L238" s="102">
        <f t="shared" si="13"/>
        <v>0</v>
      </c>
      <c r="M238" s="102"/>
    </row>
    <row r="239" spans="1:13" ht="27" customHeight="1">
      <c r="A239" s="108"/>
      <c r="B239" s="108">
        <v>3237</v>
      </c>
      <c r="C239" s="108" t="s">
        <v>19</v>
      </c>
      <c r="D239" s="109">
        <v>62002</v>
      </c>
      <c r="E239" s="110">
        <v>331.81</v>
      </c>
      <c r="F239" s="110"/>
      <c r="G239" s="102"/>
      <c r="H239" s="110">
        <f t="shared" si="12"/>
        <v>0</v>
      </c>
      <c r="I239" s="163"/>
      <c r="J239" s="155"/>
      <c r="K239" s="155"/>
      <c r="L239" s="102">
        <f t="shared" si="13"/>
        <v>0</v>
      </c>
      <c r="M239" s="102"/>
    </row>
    <row r="240" spans="1:13" ht="27" customHeight="1">
      <c r="A240" s="108"/>
      <c r="B240" s="108" t="s">
        <v>20</v>
      </c>
      <c r="C240" s="108" t="s">
        <v>21</v>
      </c>
      <c r="D240" s="109">
        <v>62002</v>
      </c>
      <c r="E240" s="110">
        <v>796.34</v>
      </c>
      <c r="F240" s="110"/>
      <c r="G240" s="102"/>
      <c r="H240" s="110">
        <f t="shared" si="12"/>
        <v>0</v>
      </c>
      <c r="I240" s="163"/>
      <c r="J240" s="155"/>
      <c r="K240" s="155"/>
      <c r="L240" s="102">
        <f t="shared" si="13"/>
        <v>0</v>
      </c>
      <c r="M240" s="102"/>
    </row>
    <row r="241" spans="1:13" ht="27" customHeight="1">
      <c r="A241" s="108"/>
      <c r="B241" s="104">
        <v>329</v>
      </c>
      <c r="C241" s="104" t="s">
        <v>28</v>
      </c>
      <c r="D241" s="109">
        <v>62002</v>
      </c>
      <c r="E241" s="111">
        <v>946.57</v>
      </c>
      <c r="F241" s="111">
        <v>0</v>
      </c>
      <c r="G241" s="102"/>
      <c r="H241" s="110">
        <f t="shared" si="12"/>
        <v>0</v>
      </c>
      <c r="I241" s="163"/>
      <c r="J241" s="155"/>
      <c r="K241" s="155"/>
      <c r="L241" s="102">
        <f t="shared" si="13"/>
        <v>0</v>
      </c>
      <c r="M241" s="102"/>
    </row>
    <row r="242" spans="1:13" ht="27" customHeight="1">
      <c r="A242" s="108"/>
      <c r="B242" s="108" t="s">
        <v>17</v>
      </c>
      <c r="C242" s="108" t="s">
        <v>28</v>
      </c>
      <c r="D242" s="109">
        <v>62002</v>
      </c>
      <c r="E242" s="110"/>
      <c r="F242" s="110"/>
      <c r="G242" s="102"/>
      <c r="H242" s="110">
        <f t="shared" si="12"/>
        <v>0</v>
      </c>
      <c r="I242" s="163"/>
      <c r="J242" s="155"/>
      <c r="K242" s="155"/>
      <c r="L242" s="102">
        <v>0</v>
      </c>
      <c r="M242" s="102"/>
    </row>
    <row r="243" spans="1:13" ht="27" customHeight="1">
      <c r="A243" s="142" t="s">
        <v>283</v>
      </c>
      <c r="B243" s="143" t="s">
        <v>3</v>
      </c>
      <c r="C243" s="142" t="s">
        <v>285</v>
      </c>
      <c r="D243" s="144"/>
      <c r="E243" s="145">
        <f aca="true" t="shared" si="15" ref="E243:K243">E244+E248</f>
        <v>37572.29</v>
      </c>
      <c r="F243" s="145">
        <v>35900</v>
      </c>
      <c r="G243" s="145">
        <f>G244+G248</f>
        <v>45000</v>
      </c>
      <c r="H243" s="145">
        <f t="shared" si="12"/>
        <v>-5000</v>
      </c>
      <c r="I243" s="145">
        <f>I244+I248</f>
        <v>40000</v>
      </c>
      <c r="J243" s="145">
        <f t="shared" si="15"/>
        <v>35900</v>
      </c>
      <c r="K243" s="145">
        <f t="shared" si="15"/>
        <v>35900</v>
      </c>
      <c r="L243" s="102">
        <f t="shared" si="13"/>
        <v>106.46143740506633</v>
      </c>
      <c r="M243" s="102">
        <f>I243/G243*100</f>
        <v>88.88888888888889</v>
      </c>
    </row>
    <row r="244" spans="1:13" ht="27" customHeight="1">
      <c r="A244" s="105"/>
      <c r="B244" s="104">
        <v>3</v>
      </c>
      <c r="C244" s="104" t="s">
        <v>165</v>
      </c>
      <c r="D244" s="106"/>
      <c r="E244" s="107">
        <f>SUM(E245,E426)</f>
        <v>13497.89</v>
      </c>
      <c r="F244" s="107">
        <v>13300</v>
      </c>
      <c r="G244" s="111">
        <f>SUM(G245,G426)</f>
        <v>15000</v>
      </c>
      <c r="H244" s="111">
        <f t="shared" si="12"/>
        <v>15000</v>
      </c>
      <c r="I244" s="111">
        <f>SUM(I245,I426)</f>
        <v>30000</v>
      </c>
      <c r="J244" s="107">
        <f>SUM(J245,J426)</f>
        <v>13300</v>
      </c>
      <c r="K244" s="107">
        <f>SUM(K245,K426)</f>
        <v>13300</v>
      </c>
      <c r="L244" s="102">
        <f t="shared" si="13"/>
        <v>222.25696016192163</v>
      </c>
      <c r="M244" s="102">
        <f>I244/G244*100</f>
        <v>200</v>
      </c>
    </row>
    <row r="245" spans="1:13" ht="27" customHeight="1">
      <c r="A245" s="105"/>
      <c r="B245" s="104">
        <v>37</v>
      </c>
      <c r="C245" s="104" t="s">
        <v>284</v>
      </c>
      <c r="D245" s="106"/>
      <c r="E245" s="107">
        <f>SUM(E246)</f>
        <v>13497.89</v>
      </c>
      <c r="F245" s="107">
        <v>13300</v>
      </c>
      <c r="G245" s="111">
        <f>SUM(G246)</f>
        <v>15000</v>
      </c>
      <c r="H245" s="111">
        <f t="shared" si="12"/>
        <v>15000</v>
      </c>
      <c r="I245" s="111">
        <f>SUM(I246)</f>
        <v>30000</v>
      </c>
      <c r="J245" s="107">
        <v>13300</v>
      </c>
      <c r="K245" s="107">
        <v>13300</v>
      </c>
      <c r="L245" s="102">
        <f t="shared" si="13"/>
        <v>222.25696016192163</v>
      </c>
      <c r="M245" s="102">
        <f>I245/G245*100</f>
        <v>200</v>
      </c>
    </row>
    <row r="246" spans="1:13" ht="27" customHeight="1">
      <c r="A246" s="105"/>
      <c r="B246" s="104" t="s">
        <v>12</v>
      </c>
      <c r="C246" s="104" t="s">
        <v>13</v>
      </c>
      <c r="D246" s="106"/>
      <c r="E246" s="107">
        <v>13497.89</v>
      </c>
      <c r="F246" s="107">
        <v>13300</v>
      </c>
      <c r="G246" s="110">
        <v>15000</v>
      </c>
      <c r="H246" s="110">
        <f t="shared" si="12"/>
        <v>15000</v>
      </c>
      <c r="I246" s="110">
        <v>30000</v>
      </c>
      <c r="J246" s="111"/>
      <c r="K246" s="111"/>
      <c r="L246" s="102">
        <f t="shared" si="13"/>
        <v>222.25696016192163</v>
      </c>
      <c r="M246" s="102">
        <f>I246/G246*100</f>
        <v>200</v>
      </c>
    </row>
    <row r="247" spans="1:13" ht="27" customHeight="1">
      <c r="A247" s="108"/>
      <c r="B247" s="108" t="s">
        <v>62</v>
      </c>
      <c r="C247" s="108" t="s">
        <v>286</v>
      </c>
      <c r="D247" s="109">
        <v>53082</v>
      </c>
      <c r="E247" s="101"/>
      <c r="F247" s="101"/>
      <c r="G247" s="110"/>
      <c r="H247" s="110"/>
      <c r="I247" s="110"/>
      <c r="J247" s="110"/>
      <c r="K247" s="110"/>
      <c r="L247" s="102"/>
      <c r="M247" s="102"/>
    </row>
    <row r="248" spans="1:13" ht="27" customHeight="1">
      <c r="A248" s="105"/>
      <c r="B248" s="104">
        <v>4</v>
      </c>
      <c r="C248" s="104" t="s">
        <v>169</v>
      </c>
      <c r="D248" s="106"/>
      <c r="E248" s="107">
        <v>24074.4</v>
      </c>
      <c r="F248" s="107">
        <v>22600</v>
      </c>
      <c r="G248" s="111">
        <f aca="true" t="shared" si="16" ref="G248:K249">SUM(G249)</f>
        <v>30000</v>
      </c>
      <c r="H248" s="111">
        <f t="shared" si="12"/>
        <v>-20000</v>
      </c>
      <c r="I248" s="111">
        <f t="shared" si="16"/>
        <v>10000</v>
      </c>
      <c r="J248" s="107">
        <f t="shared" si="16"/>
        <v>22600</v>
      </c>
      <c r="K248" s="107">
        <f t="shared" si="16"/>
        <v>22600</v>
      </c>
      <c r="L248" s="102">
        <f t="shared" si="13"/>
        <v>41.53789917921111</v>
      </c>
      <c r="M248" s="102">
        <f>I248/G248*100</f>
        <v>33.33333333333333</v>
      </c>
    </row>
    <row r="249" spans="1:13" ht="27" customHeight="1">
      <c r="A249" s="105"/>
      <c r="B249" s="104">
        <v>42</v>
      </c>
      <c r="C249" s="104" t="s">
        <v>168</v>
      </c>
      <c r="D249" s="106"/>
      <c r="E249" s="107">
        <v>24074.4</v>
      </c>
      <c r="F249" s="107">
        <v>22600</v>
      </c>
      <c r="G249" s="111">
        <f t="shared" si="16"/>
        <v>30000</v>
      </c>
      <c r="H249" s="111">
        <f t="shared" si="12"/>
        <v>-20000</v>
      </c>
      <c r="I249" s="111">
        <f t="shared" si="16"/>
        <v>10000</v>
      </c>
      <c r="J249" s="107">
        <v>22600</v>
      </c>
      <c r="K249" s="107">
        <v>22600</v>
      </c>
      <c r="L249" s="102">
        <f t="shared" si="13"/>
        <v>41.53789917921111</v>
      </c>
      <c r="M249" s="102">
        <f>I249/G249*100</f>
        <v>33.33333333333333</v>
      </c>
    </row>
    <row r="250" spans="1:13" ht="27" customHeight="1">
      <c r="A250" s="105"/>
      <c r="B250" s="104" t="s">
        <v>58</v>
      </c>
      <c r="C250" s="104" t="s">
        <v>59</v>
      </c>
      <c r="D250" s="106"/>
      <c r="E250" s="107">
        <v>24074.4</v>
      </c>
      <c r="F250" s="107">
        <v>22600</v>
      </c>
      <c r="G250" s="111">
        <v>30000</v>
      </c>
      <c r="H250" s="111">
        <f t="shared" si="12"/>
        <v>-20000</v>
      </c>
      <c r="I250" s="111">
        <v>10000</v>
      </c>
      <c r="J250" s="111"/>
      <c r="K250" s="111"/>
      <c r="L250" s="102">
        <f t="shared" si="13"/>
        <v>41.53789917921111</v>
      </c>
      <c r="M250" s="102">
        <f>I250/G250*100</f>
        <v>33.33333333333333</v>
      </c>
    </row>
    <row r="251" spans="1:13" ht="27" customHeight="1">
      <c r="A251" s="108"/>
      <c r="B251" s="108" t="s">
        <v>60</v>
      </c>
      <c r="C251" s="108" t="s">
        <v>61</v>
      </c>
      <c r="D251" s="109">
        <v>53082</v>
      </c>
      <c r="E251" s="101"/>
      <c r="F251" s="101"/>
      <c r="G251" s="110"/>
      <c r="H251" s="110"/>
      <c r="I251" s="110"/>
      <c r="J251" s="110"/>
      <c r="K251" s="110"/>
      <c r="L251" s="102"/>
      <c r="M251" s="102"/>
    </row>
    <row r="252" spans="1:13" ht="27" customHeight="1">
      <c r="A252" s="142" t="s">
        <v>287</v>
      </c>
      <c r="B252" s="143" t="s">
        <v>3</v>
      </c>
      <c r="C252" s="142" t="s">
        <v>288</v>
      </c>
      <c r="D252" s="144"/>
      <c r="E252" s="145">
        <v>9598.71</v>
      </c>
      <c r="F252" s="145">
        <v>9300</v>
      </c>
      <c r="G252" s="145">
        <f>G253</f>
        <v>17600</v>
      </c>
      <c r="H252" s="145">
        <f t="shared" si="12"/>
        <v>1137.5699999999997</v>
      </c>
      <c r="I252" s="145">
        <f>I253</f>
        <v>18737.57</v>
      </c>
      <c r="J252" s="145">
        <f>J253</f>
        <v>9300</v>
      </c>
      <c r="K252" s="145">
        <f>K253</f>
        <v>9300</v>
      </c>
      <c r="L252" s="102">
        <f t="shared" si="13"/>
        <v>195.20925207658112</v>
      </c>
      <c r="M252" s="102">
        <f>I252/G252*100</f>
        <v>106.4634659090909</v>
      </c>
    </row>
    <row r="253" spans="1:13" ht="27" customHeight="1">
      <c r="A253" s="105"/>
      <c r="B253" s="104">
        <v>3</v>
      </c>
      <c r="C253" s="104" t="s">
        <v>165</v>
      </c>
      <c r="D253" s="106"/>
      <c r="E253" s="107">
        <v>9598.71</v>
      </c>
      <c r="F253" s="107">
        <v>9300</v>
      </c>
      <c r="G253" s="111">
        <f>SUM(G254,)</f>
        <v>17600</v>
      </c>
      <c r="H253" s="111">
        <f t="shared" si="12"/>
        <v>1137.5699999999997</v>
      </c>
      <c r="I253" s="111">
        <f>SUM(I254,)</f>
        <v>18737.57</v>
      </c>
      <c r="J253" s="107">
        <f>SUM(J254,)</f>
        <v>9300</v>
      </c>
      <c r="K253" s="107">
        <f>SUM(K254,)</f>
        <v>9300</v>
      </c>
      <c r="L253" s="102">
        <f t="shared" si="13"/>
        <v>195.20925207658112</v>
      </c>
      <c r="M253" s="102">
        <f>I253/G253*100</f>
        <v>106.4634659090909</v>
      </c>
    </row>
    <row r="254" spans="1:13" ht="27" customHeight="1">
      <c r="A254" s="105"/>
      <c r="B254" s="104">
        <v>32</v>
      </c>
      <c r="C254" s="104" t="s">
        <v>164</v>
      </c>
      <c r="D254" s="106"/>
      <c r="E254" s="107">
        <v>9598.71</v>
      </c>
      <c r="F254" s="107">
        <v>9300</v>
      </c>
      <c r="G254" s="111">
        <f>SUM(G255,G257,G262)</f>
        <v>17600</v>
      </c>
      <c r="H254" s="111">
        <f t="shared" si="12"/>
        <v>1137.5699999999997</v>
      </c>
      <c r="I254" s="111">
        <f>SUM(I255,I257,I262)</f>
        <v>18737.57</v>
      </c>
      <c r="J254" s="107">
        <v>9300</v>
      </c>
      <c r="K254" s="107">
        <v>9300</v>
      </c>
      <c r="L254" s="102">
        <f t="shared" si="13"/>
        <v>195.20925207658112</v>
      </c>
      <c r="M254" s="102">
        <f>I254/G254*100</f>
        <v>106.4634659090909</v>
      </c>
    </row>
    <row r="255" spans="1:13" ht="27" customHeight="1">
      <c r="A255" s="105"/>
      <c r="B255" s="104" t="s">
        <v>5</v>
      </c>
      <c r="C255" s="104" t="s">
        <v>6</v>
      </c>
      <c r="D255" s="106"/>
      <c r="E255" s="101"/>
      <c r="F255" s="136">
        <v>400</v>
      </c>
      <c r="G255" s="111">
        <v>400</v>
      </c>
      <c r="H255" s="111">
        <f t="shared" si="12"/>
        <v>0</v>
      </c>
      <c r="I255" s="111">
        <v>400</v>
      </c>
      <c r="J255" s="107"/>
      <c r="K255" s="107"/>
      <c r="L255" s="102"/>
      <c r="M255" s="102">
        <f>I255/G255*100</f>
        <v>100</v>
      </c>
    </row>
    <row r="256" spans="1:13" ht="27" customHeight="1">
      <c r="A256" s="108"/>
      <c r="B256" s="108" t="s">
        <v>8</v>
      </c>
      <c r="C256" s="108" t="s">
        <v>9</v>
      </c>
      <c r="D256" s="109">
        <v>47300</v>
      </c>
      <c r="E256" s="101"/>
      <c r="F256" s="101"/>
      <c r="G256" s="110"/>
      <c r="H256" s="110"/>
      <c r="I256" s="110"/>
      <c r="J256" s="110"/>
      <c r="K256" s="110"/>
      <c r="L256" s="102"/>
      <c r="M256" s="102"/>
    </row>
    <row r="257" spans="1:13" ht="27" customHeight="1">
      <c r="A257" s="105"/>
      <c r="B257" s="104" t="s">
        <v>14</v>
      </c>
      <c r="C257" s="104" t="s">
        <v>15</v>
      </c>
      <c r="D257" s="106"/>
      <c r="E257" s="107">
        <v>1349.19</v>
      </c>
      <c r="F257" s="107">
        <v>2200</v>
      </c>
      <c r="G257" s="111">
        <v>2200</v>
      </c>
      <c r="H257" s="111">
        <f t="shared" si="12"/>
        <v>0</v>
      </c>
      <c r="I257" s="111">
        <v>2200</v>
      </c>
      <c r="J257" s="111"/>
      <c r="K257" s="111"/>
      <c r="L257" s="102">
        <f t="shared" si="13"/>
        <v>163.06079944262854</v>
      </c>
      <c r="M257" s="102">
        <f>I257/G257*100</f>
        <v>100</v>
      </c>
    </row>
    <row r="258" spans="1:13" ht="27" customHeight="1">
      <c r="A258" s="108"/>
      <c r="B258" s="108">
        <v>3231</v>
      </c>
      <c r="C258" s="108" t="s">
        <v>51</v>
      </c>
      <c r="D258" s="109">
        <v>47300</v>
      </c>
      <c r="E258" s="101"/>
      <c r="F258" s="101"/>
      <c r="G258" s="110"/>
      <c r="H258" s="110"/>
      <c r="I258" s="110"/>
      <c r="J258" s="110"/>
      <c r="K258" s="110"/>
      <c r="L258" s="102"/>
      <c r="M258" s="102"/>
    </row>
    <row r="259" spans="1:13" ht="27" customHeight="1">
      <c r="A259" s="108"/>
      <c r="B259" s="108">
        <v>3232</v>
      </c>
      <c r="C259" s="108" t="s">
        <v>23</v>
      </c>
      <c r="D259" s="109">
        <v>55235</v>
      </c>
      <c r="E259" s="101"/>
      <c r="F259" s="101"/>
      <c r="G259" s="110"/>
      <c r="H259" s="110"/>
      <c r="I259" s="110"/>
      <c r="J259" s="110"/>
      <c r="K259" s="110"/>
      <c r="L259" s="102"/>
      <c r="M259" s="102"/>
    </row>
    <row r="260" spans="1:13" ht="27" customHeight="1">
      <c r="A260" s="108"/>
      <c r="B260" s="108">
        <v>3235</v>
      </c>
      <c r="C260" s="108" t="s">
        <v>233</v>
      </c>
      <c r="D260" s="109">
        <v>55235</v>
      </c>
      <c r="E260" s="101"/>
      <c r="F260" s="101"/>
      <c r="G260" s="110"/>
      <c r="H260" s="110"/>
      <c r="I260" s="110"/>
      <c r="J260" s="110"/>
      <c r="K260" s="110"/>
      <c r="L260" s="102"/>
      <c r="M260" s="102"/>
    </row>
    <row r="261" spans="1:13" ht="27" customHeight="1">
      <c r="A261" s="108"/>
      <c r="B261" s="108">
        <v>3239</v>
      </c>
      <c r="C261" s="108" t="s">
        <v>21</v>
      </c>
      <c r="D261" s="109">
        <v>47300</v>
      </c>
      <c r="E261" s="101"/>
      <c r="F261" s="101"/>
      <c r="G261" s="110"/>
      <c r="H261" s="110"/>
      <c r="I261" s="110"/>
      <c r="J261" s="110"/>
      <c r="K261" s="110"/>
      <c r="L261" s="102"/>
      <c r="M261" s="102"/>
    </row>
    <row r="262" spans="1:13" ht="27" customHeight="1">
      <c r="A262" s="105"/>
      <c r="B262" s="104" t="s">
        <v>10</v>
      </c>
      <c r="C262" s="104" t="s">
        <v>11</v>
      </c>
      <c r="D262" s="106"/>
      <c r="E262" s="107">
        <v>7938.35</v>
      </c>
      <c r="F262" s="107">
        <v>6700</v>
      </c>
      <c r="G262" s="111">
        <v>15000</v>
      </c>
      <c r="H262" s="111">
        <f t="shared" si="12"/>
        <v>1137.5699999999997</v>
      </c>
      <c r="I262" s="111">
        <v>16137.57</v>
      </c>
      <c r="J262" s="111"/>
      <c r="K262" s="111"/>
      <c r="L262" s="102">
        <f t="shared" si="13"/>
        <v>203.28619927314867</v>
      </c>
      <c r="M262" s="102">
        <f>I262/G262*100</f>
        <v>107.58380000000001</v>
      </c>
    </row>
    <row r="263" spans="1:13" ht="27" customHeight="1">
      <c r="A263" s="108"/>
      <c r="B263" s="108" t="s">
        <v>17</v>
      </c>
      <c r="C263" s="108" t="s">
        <v>28</v>
      </c>
      <c r="D263" s="109">
        <v>53082</v>
      </c>
      <c r="E263" s="101"/>
      <c r="F263" s="101"/>
      <c r="G263" s="110"/>
      <c r="H263" s="110">
        <f t="shared" si="12"/>
        <v>537.57</v>
      </c>
      <c r="I263" s="110">
        <v>537.57</v>
      </c>
      <c r="J263" s="110"/>
      <c r="K263" s="110"/>
      <c r="L263" s="102"/>
      <c r="M263" s="102"/>
    </row>
    <row r="264" spans="1:13" ht="27" customHeight="1">
      <c r="A264" s="108"/>
      <c r="B264" s="108" t="s">
        <v>17</v>
      </c>
      <c r="C264" s="108" t="s">
        <v>289</v>
      </c>
      <c r="D264" s="109">
        <v>55235</v>
      </c>
      <c r="E264" s="101"/>
      <c r="F264" s="101"/>
      <c r="G264" s="110"/>
      <c r="H264" s="110">
        <f t="shared" si="12"/>
        <v>600</v>
      </c>
      <c r="I264" s="110">
        <v>600</v>
      </c>
      <c r="J264" s="110"/>
      <c r="K264" s="110"/>
      <c r="L264" s="102"/>
      <c r="M264" s="102"/>
    </row>
    <row r="265" spans="1:13" ht="27" customHeight="1">
      <c r="A265" s="108"/>
      <c r="B265" s="108" t="s">
        <v>17</v>
      </c>
      <c r="C265" s="108" t="s">
        <v>393</v>
      </c>
      <c r="D265" s="109">
        <v>47300</v>
      </c>
      <c r="E265" s="101"/>
      <c r="F265" s="101"/>
      <c r="G265" s="110"/>
      <c r="H265" s="110">
        <f t="shared" si="12"/>
        <v>15000</v>
      </c>
      <c r="I265" s="110">
        <v>15000</v>
      </c>
      <c r="J265" s="110"/>
      <c r="K265" s="110"/>
      <c r="L265" s="102"/>
      <c r="M265" s="102"/>
    </row>
    <row r="266" spans="1:13" ht="27" customHeight="1">
      <c r="A266" s="142" t="s">
        <v>290</v>
      </c>
      <c r="B266" s="143" t="s">
        <v>3</v>
      </c>
      <c r="C266" s="142" t="s">
        <v>291</v>
      </c>
      <c r="D266" s="144"/>
      <c r="E266" s="146">
        <v>663.61</v>
      </c>
      <c r="F266" s="146">
        <v>660</v>
      </c>
      <c r="G266" s="145">
        <f>G267</f>
        <v>2620</v>
      </c>
      <c r="H266" s="145">
        <f t="shared" si="12"/>
        <v>0</v>
      </c>
      <c r="I266" s="145">
        <f>I267</f>
        <v>2620</v>
      </c>
      <c r="J266" s="145">
        <f>J267</f>
        <v>660</v>
      </c>
      <c r="K266" s="145">
        <f>K267</f>
        <v>660</v>
      </c>
      <c r="L266" s="102">
        <f t="shared" si="13"/>
        <v>394.8102047889574</v>
      </c>
      <c r="M266" s="102">
        <f>I266/G266*100</f>
        <v>100</v>
      </c>
    </row>
    <row r="267" spans="1:13" ht="27" customHeight="1">
      <c r="A267" s="105"/>
      <c r="B267" s="104">
        <v>3</v>
      </c>
      <c r="C267" s="104" t="s">
        <v>165</v>
      </c>
      <c r="D267" s="106"/>
      <c r="E267" s="136">
        <v>663.61</v>
      </c>
      <c r="F267" s="136">
        <v>660</v>
      </c>
      <c r="G267" s="111">
        <f>SUM(G268,G448)</f>
        <v>2620</v>
      </c>
      <c r="H267" s="111">
        <f t="shared" si="12"/>
        <v>0</v>
      </c>
      <c r="I267" s="111">
        <f>SUM(I268,I448)</f>
        <v>2620</v>
      </c>
      <c r="J267" s="107">
        <f>SUM(J268,J448)</f>
        <v>660</v>
      </c>
      <c r="K267" s="107">
        <f>SUM(K268,K448)</f>
        <v>660</v>
      </c>
      <c r="L267" s="102">
        <f t="shared" si="13"/>
        <v>394.8102047889574</v>
      </c>
      <c r="M267" s="102">
        <f>I267/G267*100</f>
        <v>100</v>
      </c>
    </row>
    <row r="268" spans="1:13" ht="27" customHeight="1">
      <c r="A268" s="105"/>
      <c r="B268" s="104">
        <v>32</v>
      </c>
      <c r="C268" s="104" t="s">
        <v>164</v>
      </c>
      <c r="D268" s="106"/>
      <c r="E268" s="136">
        <v>663.61</v>
      </c>
      <c r="F268" s="136">
        <v>660</v>
      </c>
      <c r="G268" s="111">
        <f>SUM(G269,G272)</f>
        <v>2620</v>
      </c>
      <c r="H268" s="111">
        <f t="shared" si="12"/>
        <v>0</v>
      </c>
      <c r="I268" s="111">
        <f>SUM(I269,I272)</f>
        <v>2620</v>
      </c>
      <c r="J268" s="107">
        <v>660</v>
      </c>
      <c r="K268" s="107">
        <v>660</v>
      </c>
      <c r="L268" s="102">
        <f t="shared" si="13"/>
        <v>394.8102047889574</v>
      </c>
      <c r="M268" s="102">
        <f>I268/G268*100</f>
        <v>100</v>
      </c>
    </row>
    <row r="269" spans="1:13" ht="27" customHeight="1">
      <c r="A269" s="105"/>
      <c r="B269" s="104" t="s">
        <v>5</v>
      </c>
      <c r="C269" s="104" t="s">
        <v>6</v>
      </c>
      <c r="D269" s="106"/>
      <c r="E269" s="136">
        <v>663.61</v>
      </c>
      <c r="F269" s="136">
        <v>320</v>
      </c>
      <c r="G269" s="111">
        <v>320</v>
      </c>
      <c r="H269" s="111">
        <f aca="true" t="shared" si="17" ref="H269:H332">I269-G269</f>
        <v>0</v>
      </c>
      <c r="I269" s="111">
        <v>320</v>
      </c>
      <c r="J269" s="107"/>
      <c r="K269" s="107"/>
      <c r="L269" s="102">
        <f>I269/E269*100</f>
        <v>48.221093714681814</v>
      </c>
      <c r="M269" s="102">
        <f aca="true" t="shared" si="18" ref="M269:M332">I269/G269*100</f>
        <v>100</v>
      </c>
    </row>
    <row r="270" spans="1:13" ht="27" customHeight="1">
      <c r="A270" s="108"/>
      <c r="B270" s="108" t="s">
        <v>8</v>
      </c>
      <c r="C270" s="108" t="s">
        <v>9</v>
      </c>
      <c r="D270" s="109">
        <v>53082</v>
      </c>
      <c r="E270" s="101"/>
      <c r="F270" s="101"/>
      <c r="G270" s="110"/>
      <c r="H270" s="110"/>
      <c r="I270" s="110"/>
      <c r="J270" s="110"/>
      <c r="K270" s="110"/>
      <c r="L270" s="102"/>
      <c r="M270" s="102"/>
    </row>
    <row r="271" spans="1:13" ht="27" customHeight="1">
      <c r="A271" s="108"/>
      <c r="B271" s="108">
        <v>3213</v>
      </c>
      <c r="C271" s="108" t="s">
        <v>34</v>
      </c>
      <c r="D271" s="109">
        <v>53082</v>
      </c>
      <c r="E271" s="101"/>
      <c r="F271" s="101"/>
      <c r="G271" s="110"/>
      <c r="H271" s="110"/>
      <c r="I271" s="110"/>
      <c r="J271" s="110"/>
      <c r="K271" s="110"/>
      <c r="L271" s="102"/>
      <c r="M271" s="102"/>
    </row>
    <row r="272" spans="1:13" ht="27" customHeight="1">
      <c r="A272" s="105"/>
      <c r="B272" s="104" t="s">
        <v>14</v>
      </c>
      <c r="C272" s="104" t="s">
        <v>15</v>
      </c>
      <c r="D272" s="106"/>
      <c r="E272" s="136">
        <v>0</v>
      </c>
      <c r="F272" s="136">
        <v>340</v>
      </c>
      <c r="G272" s="111">
        <v>2300</v>
      </c>
      <c r="H272" s="111">
        <f t="shared" si="17"/>
        <v>0</v>
      </c>
      <c r="I272" s="111">
        <v>2300</v>
      </c>
      <c r="J272" s="111">
        <f>J273</f>
        <v>0</v>
      </c>
      <c r="K272" s="111">
        <f>K273</f>
        <v>0</v>
      </c>
      <c r="L272" s="102"/>
      <c r="M272" s="102">
        <f t="shared" si="18"/>
        <v>100</v>
      </c>
    </row>
    <row r="273" spans="1:13" ht="27" customHeight="1">
      <c r="A273" s="108"/>
      <c r="B273" s="108">
        <v>3239</v>
      </c>
      <c r="C273" s="108" t="s">
        <v>21</v>
      </c>
      <c r="D273" s="109">
        <v>53082</v>
      </c>
      <c r="E273" s="101"/>
      <c r="F273" s="101"/>
      <c r="G273" s="110"/>
      <c r="H273" s="110"/>
      <c r="I273" s="110"/>
      <c r="J273" s="110">
        <v>0</v>
      </c>
      <c r="K273" s="110">
        <v>0</v>
      </c>
      <c r="L273" s="102"/>
      <c r="M273" s="102"/>
    </row>
    <row r="274" spans="1:13" ht="27" customHeight="1">
      <c r="A274" s="142" t="s">
        <v>292</v>
      </c>
      <c r="B274" s="143" t="s">
        <v>3</v>
      </c>
      <c r="C274" s="142" t="s">
        <v>293</v>
      </c>
      <c r="D274" s="144"/>
      <c r="E274" s="145">
        <v>146</v>
      </c>
      <c r="F274" s="145">
        <v>265</v>
      </c>
      <c r="G274" s="145">
        <f>G275</f>
        <v>265</v>
      </c>
      <c r="H274" s="145">
        <f t="shared" si="17"/>
        <v>0</v>
      </c>
      <c r="I274" s="145">
        <f>I275</f>
        <v>265</v>
      </c>
      <c r="J274" s="145">
        <f>J275</f>
        <v>265</v>
      </c>
      <c r="K274" s="145">
        <f>K275</f>
        <v>265</v>
      </c>
      <c r="L274" s="102">
        <f>I274/E274*100</f>
        <v>181.50684931506848</v>
      </c>
      <c r="M274" s="102">
        <f t="shared" si="18"/>
        <v>100</v>
      </c>
    </row>
    <row r="275" spans="1:13" ht="27" customHeight="1">
      <c r="A275" s="105"/>
      <c r="B275" s="104">
        <v>3</v>
      </c>
      <c r="C275" s="104" t="s">
        <v>165</v>
      </c>
      <c r="D275" s="106"/>
      <c r="E275" s="107">
        <v>146</v>
      </c>
      <c r="F275" s="107">
        <v>265</v>
      </c>
      <c r="G275" s="111">
        <f>SUM(G276,)</f>
        <v>265</v>
      </c>
      <c r="H275" s="111">
        <f t="shared" si="17"/>
        <v>0</v>
      </c>
      <c r="I275" s="111">
        <f>SUM(I276,)</f>
        <v>265</v>
      </c>
      <c r="J275" s="107">
        <f>SUM(J276,)</f>
        <v>265</v>
      </c>
      <c r="K275" s="107">
        <f>SUM(K276,)</f>
        <v>265</v>
      </c>
      <c r="L275" s="102">
        <f>I275/E275*100</f>
        <v>181.50684931506848</v>
      </c>
      <c r="M275" s="102">
        <f t="shared" si="18"/>
        <v>100</v>
      </c>
    </row>
    <row r="276" spans="1:13" ht="27" customHeight="1">
      <c r="A276" s="105"/>
      <c r="B276" s="104">
        <v>32</v>
      </c>
      <c r="C276" s="104" t="s">
        <v>164</v>
      </c>
      <c r="D276" s="106"/>
      <c r="E276" s="107">
        <v>146</v>
      </c>
      <c r="F276" s="107">
        <v>265</v>
      </c>
      <c r="G276" s="111">
        <f>SUM(G277,G279,G282)</f>
        <v>265</v>
      </c>
      <c r="H276" s="111">
        <f t="shared" si="17"/>
        <v>0</v>
      </c>
      <c r="I276" s="111">
        <f>SUM(I277,I279,I282)</f>
        <v>265</v>
      </c>
      <c r="J276" s="107">
        <v>265</v>
      </c>
      <c r="K276" s="107">
        <v>265</v>
      </c>
      <c r="L276" s="102">
        <f>I276/E276*100</f>
        <v>181.50684931506848</v>
      </c>
      <c r="M276" s="102">
        <f t="shared" si="18"/>
        <v>100</v>
      </c>
    </row>
    <row r="277" spans="1:13" ht="27" customHeight="1">
      <c r="A277" s="105"/>
      <c r="B277" s="104" t="s">
        <v>5</v>
      </c>
      <c r="C277" s="104" t="s">
        <v>6</v>
      </c>
      <c r="D277" s="106"/>
      <c r="E277" s="101">
        <v>0</v>
      </c>
      <c r="F277" s="101">
        <v>55</v>
      </c>
      <c r="G277" s="110">
        <v>55</v>
      </c>
      <c r="H277" s="110">
        <f t="shared" si="17"/>
        <v>-55</v>
      </c>
      <c r="I277" s="110">
        <v>0</v>
      </c>
      <c r="J277" s="107"/>
      <c r="K277" s="107"/>
      <c r="L277" s="102"/>
      <c r="M277" s="102">
        <f t="shared" si="18"/>
        <v>0</v>
      </c>
    </row>
    <row r="278" spans="1:13" ht="27" customHeight="1">
      <c r="A278" s="108"/>
      <c r="B278" s="108" t="s">
        <v>8</v>
      </c>
      <c r="C278" s="108" t="s">
        <v>9</v>
      </c>
      <c r="D278" s="109">
        <v>53080</v>
      </c>
      <c r="E278" s="101"/>
      <c r="F278" s="101"/>
      <c r="G278" s="110"/>
      <c r="H278" s="110"/>
      <c r="I278" s="110"/>
      <c r="J278" s="110"/>
      <c r="K278" s="110"/>
      <c r="L278" s="102"/>
      <c r="M278" s="102"/>
    </row>
    <row r="279" spans="1:13" ht="27" customHeight="1">
      <c r="A279" s="105"/>
      <c r="B279" s="104" t="s">
        <v>35</v>
      </c>
      <c r="C279" s="104" t="s">
        <v>36</v>
      </c>
      <c r="D279" s="106"/>
      <c r="E279" s="111">
        <v>146</v>
      </c>
      <c r="F279" s="111">
        <v>90</v>
      </c>
      <c r="G279" s="111">
        <v>90</v>
      </c>
      <c r="H279" s="111">
        <f t="shared" si="17"/>
        <v>0</v>
      </c>
      <c r="I279" s="111">
        <v>90</v>
      </c>
      <c r="J279" s="111"/>
      <c r="K279" s="111"/>
      <c r="L279" s="102">
        <f>I279/E279*100</f>
        <v>61.64383561643836</v>
      </c>
      <c r="M279" s="102">
        <f t="shared" si="18"/>
        <v>100</v>
      </c>
    </row>
    <row r="280" spans="1:13" ht="27" customHeight="1">
      <c r="A280" s="108"/>
      <c r="B280" s="108" t="s">
        <v>44</v>
      </c>
      <c r="C280" s="108" t="s">
        <v>45</v>
      </c>
      <c r="D280" s="109">
        <v>53080</v>
      </c>
      <c r="E280" s="101"/>
      <c r="F280" s="101"/>
      <c r="G280" s="110"/>
      <c r="H280" s="110"/>
      <c r="I280" s="110"/>
      <c r="J280" s="110"/>
      <c r="K280" s="110"/>
      <c r="L280" s="102"/>
      <c r="M280" s="102"/>
    </row>
    <row r="281" spans="1:13" ht="27" customHeight="1">
      <c r="A281" s="108"/>
      <c r="B281" s="108">
        <v>3225</v>
      </c>
      <c r="C281" s="108" t="s">
        <v>49</v>
      </c>
      <c r="D281" s="109">
        <v>53080</v>
      </c>
      <c r="E281" s="101"/>
      <c r="F281" s="101"/>
      <c r="G281" s="110"/>
      <c r="H281" s="110"/>
      <c r="I281" s="110"/>
      <c r="J281" s="110"/>
      <c r="K281" s="110"/>
      <c r="L281" s="102"/>
      <c r="M281" s="102"/>
    </row>
    <row r="282" spans="1:13" ht="27" customHeight="1">
      <c r="A282" s="105"/>
      <c r="B282" s="104" t="s">
        <v>10</v>
      </c>
      <c r="C282" s="104" t="s">
        <v>11</v>
      </c>
      <c r="D282" s="106"/>
      <c r="E282" s="107">
        <v>0</v>
      </c>
      <c r="F282" s="107">
        <v>120</v>
      </c>
      <c r="G282" s="110">
        <v>120</v>
      </c>
      <c r="H282" s="110">
        <f t="shared" si="17"/>
        <v>55</v>
      </c>
      <c r="I282" s="110">
        <v>175</v>
      </c>
      <c r="J282" s="111"/>
      <c r="K282" s="111"/>
      <c r="L282" s="102"/>
      <c r="M282" s="102">
        <f t="shared" si="18"/>
        <v>145.83333333333331</v>
      </c>
    </row>
    <row r="283" spans="1:13" ht="27" customHeight="1">
      <c r="A283" s="108"/>
      <c r="B283" s="108" t="s">
        <v>17</v>
      </c>
      <c r="C283" s="108" t="s">
        <v>28</v>
      </c>
      <c r="D283" s="109">
        <v>53080</v>
      </c>
      <c r="E283" s="101"/>
      <c r="F283" s="101"/>
      <c r="G283" s="110"/>
      <c r="H283" s="110"/>
      <c r="I283" s="110"/>
      <c r="J283" s="110"/>
      <c r="K283" s="110"/>
      <c r="L283" s="102"/>
      <c r="M283" s="102"/>
    </row>
    <row r="284" spans="1:13" ht="27" customHeight="1">
      <c r="A284" s="142" t="s">
        <v>294</v>
      </c>
      <c r="B284" s="143" t="s">
        <v>3</v>
      </c>
      <c r="C284" s="142" t="s">
        <v>295</v>
      </c>
      <c r="D284" s="144"/>
      <c r="E284" s="145">
        <v>929.06</v>
      </c>
      <c r="F284" s="145">
        <v>930</v>
      </c>
      <c r="G284" s="145">
        <f>G285</f>
        <v>930</v>
      </c>
      <c r="H284" s="145">
        <f t="shared" si="17"/>
        <v>0</v>
      </c>
      <c r="I284" s="145">
        <f>I285</f>
        <v>930</v>
      </c>
      <c r="J284" s="145">
        <f>J285</f>
        <v>930</v>
      </c>
      <c r="K284" s="145">
        <f>K285</f>
        <v>930</v>
      </c>
      <c r="L284" s="102">
        <f>I284/E284*100</f>
        <v>100.10117753428196</v>
      </c>
      <c r="M284" s="102">
        <f t="shared" si="18"/>
        <v>100</v>
      </c>
    </row>
    <row r="285" spans="1:13" ht="27" customHeight="1">
      <c r="A285" s="105"/>
      <c r="B285" s="104">
        <v>3</v>
      </c>
      <c r="C285" s="104" t="s">
        <v>165</v>
      </c>
      <c r="D285" s="106"/>
      <c r="E285" s="107">
        <v>0</v>
      </c>
      <c r="F285" s="107">
        <v>930</v>
      </c>
      <c r="G285" s="111">
        <f>SUM(G286,G466)</f>
        <v>930</v>
      </c>
      <c r="H285" s="111">
        <f t="shared" si="17"/>
        <v>0</v>
      </c>
      <c r="I285" s="111">
        <f>SUM(I286,I466)</f>
        <v>930</v>
      </c>
      <c r="J285" s="107">
        <f>SUM(J286,J466)</f>
        <v>930</v>
      </c>
      <c r="K285" s="107">
        <f>SUM(K286,K466)</f>
        <v>930</v>
      </c>
      <c r="L285" s="102"/>
      <c r="M285" s="102">
        <f t="shared" si="18"/>
        <v>100</v>
      </c>
    </row>
    <row r="286" spans="1:13" ht="27" customHeight="1">
      <c r="A286" s="105"/>
      <c r="B286" s="104">
        <v>32</v>
      </c>
      <c r="C286" s="104" t="s">
        <v>164</v>
      </c>
      <c r="D286" s="106"/>
      <c r="E286" s="107">
        <v>0</v>
      </c>
      <c r="F286" s="107">
        <v>930</v>
      </c>
      <c r="G286" s="111">
        <f>SUM(,G287,G290,G292)</f>
        <v>930</v>
      </c>
      <c r="H286" s="111">
        <f t="shared" si="17"/>
        <v>0</v>
      </c>
      <c r="I286" s="111">
        <f>SUM(,I287,I290,I292)</f>
        <v>930</v>
      </c>
      <c r="J286" s="107">
        <v>930</v>
      </c>
      <c r="K286" s="107">
        <v>930</v>
      </c>
      <c r="L286" s="102"/>
      <c r="M286" s="102">
        <f t="shared" si="18"/>
        <v>100</v>
      </c>
    </row>
    <row r="287" spans="1:13" ht="27" customHeight="1">
      <c r="A287" s="105"/>
      <c r="B287" s="104" t="s">
        <v>35</v>
      </c>
      <c r="C287" s="104" t="s">
        <v>36</v>
      </c>
      <c r="D287" s="106"/>
      <c r="E287" s="111">
        <v>0</v>
      </c>
      <c r="F287" s="111">
        <v>130</v>
      </c>
      <c r="G287" s="110"/>
      <c r="H287" s="111">
        <f t="shared" si="17"/>
        <v>0</v>
      </c>
      <c r="I287" s="110"/>
      <c r="J287" s="111"/>
      <c r="K287" s="111"/>
      <c r="L287" s="102"/>
      <c r="M287" s="102"/>
    </row>
    <row r="288" spans="1:13" ht="27" customHeight="1">
      <c r="A288" s="108"/>
      <c r="B288" s="108" t="s">
        <v>44</v>
      </c>
      <c r="C288" s="108" t="s">
        <v>45</v>
      </c>
      <c r="D288" s="109">
        <v>11001</v>
      </c>
      <c r="E288" s="101"/>
      <c r="F288" s="101"/>
      <c r="G288" s="110"/>
      <c r="H288" s="110"/>
      <c r="I288" s="110"/>
      <c r="J288" s="110"/>
      <c r="K288" s="110"/>
      <c r="L288" s="102"/>
      <c r="M288" s="102"/>
    </row>
    <row r="289" spans="1:13" ht="27" customHeight="1">
      <c r="A289" s="108"/>
      <c r="B289" s="108">
        <v>3225</v>
      </c>
      <c r="C289" s="108" t="s">
        <v>49</v>
      </c>
      <c r="D289" s="109">
        <v>11001</v>
      </c>
      <c r="E289" s="101"/>
      <c r="F289" s="101"/>
      <c r="G289" s="110"/>
      <c r="H289" s="110"/>
      <c r="I289" s="110"/>
      <c r="J289" s="110"/>
      <c r="K289" s="110"/>
      <c r="L289" s="102"/>
      <c r="M289" s="102"/>
    </row>
    <row r="290" spans="1:13" ht="27" customHeight="1">
      <c r="A290" s="105"/>
      <c r="B290" s="104">
        <v>323</v>
      </c>
      <c r="C290" s="104" t="s">
        <v>15</v>
      </c>
      <c r="D290" s="106"/>
      <c r="E290" s="101"/>
      <c r="F290" s="101">
        <v>400</v>
      </c>
      <c r="G290" s="110">
        <v>559.01</v>
      </c>
      <c r="H290" s="110">
        <f t="shared" si="17"/>
        <v>0</v>
      </c>
      <c r="I290" s="110">
        <v>559.01</v>
      </c>
      <c r="J290" s="111"/>
      <c r="K290" s="111"/>
      <c r="L290" s="102"/>
      <c r="M290" s="102">
        <f t="shared" si="18"/>
        <v>100</v>
      </c>
    </row>
    <row r="291" spans="1:13" ht="27" customHeight="1">
      <c r="A291" s="105"/>
      <c r="B291" s="104">
        <v>3239</v>
      </c>
      <c r="C291" s="104" t="s">
        <v>21</v>
      </c>
      <c r="D291" s="106"/>
      <c r="E291" s="101">
        <v>929.06</v>
      </c>
      <c r="F291" s="101"/>
      <c r="G291" s="110"/>
      <c r="H291" s="110"/>
      <c r="I291" s="110"/>
      <c r="J291" s="110"/>
      <c r="K291" s="110"/>
      <c r="L291" s="102">
        <f>I291/E291*100</f>
        <v>0</v>
      </c>
      <c r="M291" s="102"/>
    </row>
    <row r="292" spans="1:13" ht="27" customHeight="1">
      <c r="A292" s="105"/>
      <c r="B292" s="104" t="s">
        <v>10</v>
      </c>
      <c r="C292" s="104" t="s">
        <v>11</v>
      </c>
      <c r="D292" s="106"/>
      <c r="E292" s="107"/>
      <c r="F292" s="107">
        <v>400</v>
      </c>
      <c r="G292" s="110">
        <v>370.99</v>
      </c>
      <c r="H292" s="110">
        <f t="shared" si="17"/>
        <v>0</v>
      </c>
      <c r="I292" s="110">
        <v>370.99</v>
      </c>
      <c r="J292" s="111"/>
      <c r="K292" s="111"/>
      <c r="L292" s="102"/>
      <c r="M292" s="102">
        <f t="shared" si="18"/>
        <v>100</v>
      </c>
    </row>
    <row r="293" spans="1:13" ht="27" customHeight="1">
      <c r="A293" s="108"/>
      <c r="B293" s="108" t="s">
        <v>17</v>
      </c>
      <c r="C293" s="108" t="s">
        <v>28</v>
      </c>
      <c r="D293" s="109">
        <v>11001</v>
      </c>
      <c r="E293" s="101"/>
      <c r="F293" s="101"/>
      <c r="G293" s="110"/>
      <c r="H293" s="110"/>
      <c r="I293" s="110"/>
      <c r="J293" s="110"/>
      <c r="K293" s="110"/>
      <c r="L293" s="102"/>
      <c r="M293" s="102"/>
    </row>
    <row r="294" spans="1:13" ht="27" customHeight="1">
      <c r="A294" s="142" t="s">
        <v>296</v>
      </c>
      <c r="B294" s="143" t="s">
        <v>3</v>
      </c>
      <c r="C294" s="142" t="s">
        <v>297</v>
      </c>
      <c r="D294" s="144"/>
      <c r="E294" s="145">
        <v>172.01</v>
      </c>
      <c r="F294" s="145">
        <v>408</v>
      </c>
      <c r="G294" s="145">
        <f aca="true" t="shared" si="19" ref="G294:K295">G295</f>
        <v>408</v>
      </c>
      <c r="H294" s="145">
        <f t="shared" si="17"/>
        <v>0</v>
      </c>
      <c r="I294" s="145">
        <f t="shared" si="19"/>
        <v>408</v>
      </c>
      <c r="J294" s="145">
        <f t="shared" si="19"/>
        <v>0</v>
      </c>
      <c r="K294" s="145">
        <f t="shared" si="19"/>
        <v>0</v>
      </c>
      <c r="L294" s="102">
        <f>I294/E294*100</f>
        <v>237.19551188884367</v>
      </c>
      <c r="M294" s="102">
        <f t="shared" si="18"/>
        <v>100</v>
      </c>
    </row>
    <row r="295" spans="1:13" ht="27" customHeight="1">
      <c r="A295" s="105"/>
      <c r="B295" s="104">
        <v>3</v>
      </c>
      <c r="C295" s="104" t="s">
        <v>165</v>
      </c>
      <c r="D295" s="106"/>
      <c r="E295" s="107"/>
      <c r="F295" s="107">
        <v>408</v>
      </c>
      <c r="G295" s="111">
        <f t="shared" si="19"/>
        <v>408</v>
      </c>
      <c r="H295" s="111">
        <f t="shared" si="17"/>
        <v>0</v>
      </c>
      <c r="I295" s="111">
        <f t="shared" si="19"/>
        <v>408</v>
      </c>
      <c r="J295" s="107">
        <f t="shared" si="19"/>
        <v>0</v>
      </c>
      <c r="K295" s="107">
        <f t="shared" si="19"/>
        <v>0</v>
      </c>
      <c r="L295" s="102"/>
      <c r="M295" s="102">
        <f t="shared" si="18"/>
        <v>100</v>
      </c>
    </row>
    <row r="296" spans="1:13" ht="27" customHeight="1">
      <c r="A296" s="105"/>
      <c r="B296" s="104">
        <v>31</v>
      </c>
      <c r="C296" s="104" t="s">
        <v>237</v>
      </c>
      <c r="D296" s="106"/>
      <c r="E296" s="107">
        <v>172.01</v>
      </c>
      <c r="F296" s="107">
        <v>408</v>
      </c>
      <c r="G296" s="111">
        <f>G297+G299</f>
        <v>408</v>
      </c>
      <c r="H296" s="111">
        <f t="shared" si="17"/>
        <v>0</v>
      </c>
      <c r="I296" s="111">
        <f>I297+I299</f>
        <v>408</v>
      </c>
      <c r="J296" s="107">
        <v>0</v>
      </c>
      <c r="K296" s="107">
        <v>0</v>
      </c>
      <c r="L296" s="102">
        <f>I296/E296*100</f>
        <v>237.19551188884367</v>
      </c>
      <c r="M296" s="102">
        <f t="shared" si="18"/>
        <v>100</v>
      </c>
    </row>
    <row r="297" spans="1:13" ht="27" customHeight="1">
      <c r="A297" s="105"/>
      <c r="B297" s="104">
        <v>311</v>
      </c>
      <c r="C297" s="104" t="s">
        <v>238</v>
      </c>
      <c r="D297" s="106"/>
      <c r="E297" s="136">
        <v>147.65</v>
      </c>
      <c r="F297" s="136">
        <v>350</v>
      </c>
      <c r="G297" s="111">
        <v>350</v>
      </c>
      <c r="H297" s="111">
        <f t="shared" si="17"/>
        <v>0</v>
      </c>
      <c r="I297" s="111">
        <v>350</v>
      </c>
      <c r="J297" s="107"/>
      <c r="K297" s="107"/>
      <c r="L297" s="102">
        <f>I297/E297*100</f>
        <v>237.04707077548255</v>
      </c>
      <c r="M297" s="102">
        <f t="shared" si="18"/>
        <v>100</v>
      </c>
    </row>
    <row r="298" spans="1:13" ht="27" customHeight="1">
      <c r="A298" s="108"/>
      <c r="B298" s="108">
        <v>3111</v>
      </c>
      <c r="C298" s="108" t="s">
        <v>298</v>
      </c>
      <c r="D298" s="109">
        <v>53082</v>
      </c>
      <c r="E298" s="101"/>
      <c r="F298" s="101"/>
      <c r="G298" s="110"/>
      <c r="H298" s="110"/>
      <c r="I298" s="110"/>
      <c r="J298" s="110"/>
      <c r="K298" s="110"/>
      <c r="L298" s="102"/>
      <c r="M298" s="102"/>
    </row>
    <row r="299" spans="1:13" ht="27" customHeight="1">
      <c r="A299" s="105"/>
      <c r="B299" s="104">
        <v>313</v>
      </c>
      <c r="C299" s="104" t="s">
        <v>241</v>
      </c>
      <c r="D299" s="106"/>
      <c r="E299" s="136">
        <v>24.36</v>
      </c>
      <c r="F299" s="136">
        <v>58</v>
      </c>
      <c r="G299" s="110">
        <v>58</v>
      </c>
      <c r="H299" s="110">
        <f t="shared" si="17"/>
        <v>0</v>
      </c>
      <c r="I299" s="110">
        <v>58</v>
      </c>
      <c r="J299" s="107">
        <v>0</v>
      </c>
      <c r="K299" s="107">
        <v>0</v>
      </c>
      <c r="L299" s="102">
        <f>I299/E299*100</f>
        <v>238.0952380952381</v>
      </c>
      <c r="M299" s="102">
        <f t="shared" si="18"/>
        <v>100</v>
      </c>
    </row>
    <row r="300" spans="1:13" ht="27" customHeight="1">
      <c r="A300" s="108"/>
      <c r="B300" s="108">
        <v>3132</v>
      </c>
      <c r="C300" s="108" t="s">
        <v>242</v>
      </c>
      <c r="D300" s="109">
        <v>53082</v>
      </c>
      <c r="E300" s="101"/>
      <c r="F300" s="101"/>
      <c r="G300" s="110"/>
      <c r="H300" s="110"/>
      <c r="I300" s="110"/>
      <c r="J300" s="110"/>
      <c r="K300" s="110"/>
      <c r="L300" s="102"/>
      <c r="M300" s="102"/>
    </row>
    <row r="301" spans="1:13" ht="27" customHeight="1">
      <c r="A301" s="142" t="s">
        <v>299</v>
      </c>
      <c r="B301" s="143" t="s">
        <v>3</v>
      </c>
      <c r="C301" s="142" t="s">
        <v>300</v>
      </c>
      <c r="D301" s="144"/>
      <c r="E301" s="146">
        <v>895.08</v>
      </c>
      <c r="F301" s="146">
        <v>1500</v>
      </c>
      <c r="G301" s="145">
        <f>G302</f>
        <v>1500</v>
      </c>
      <c r="H301" s="145">
        <f t="shared" si="17"/>
        <v>0</v>
      </c>
      <c r="I301" s="145">
        <f>I302</f>
        <v>1500</v>
      </c>
      <c r="J301" s="145">
        <v>1500</v>
      </c>
      <c r="K301" s="145">
        <v>1500</v>
      </c>
      <c r="L301" s="102">
        <f>I301/E301*100</f>
        <v>167.58278589623274</v>
      </c>
      <c r="M301" s="102">
        <f t="shared" si="18"/>
        <v>100</v>
      </c>
    </row>
    <row r="302" spans="1:13" ht="27" customHeight="1">
      <c r="A302" s="105"/>
      <c r="B302" s="104">
        <v>3</v>
      </c>
      <c r="C302" s="104" t="s">
        <v>165</v>
      </c>
      <c r="D302" s="106"/>
      <c r="E302" s="136">
        <v>895.08</v>
      </c>
      <c r="F302" s="136">
        <v>1500</v>
      </c>
      <c r="G302" s="111">
        <f aca="true" t="shared" si="20" ref="G302:I303">SUM(G303)</f>
        <v>1500</v>
      </c>
      <c r="H302" s="111">
        <f t="shared" si="17"/>
        <v>0</v>
      </c>
      <c r="I302" s="111">
        <f t="shared" si="20"/>
        <v>1500</v>
      </c>
      <c r="J302" s="107">
        <v>1500</v>
      </c>
      <c r="K302" s="107">
        <v>1500</v>
      </c>
      <c r="L302" s="102">
        <f>I302/E302*100</f>
        <v>167.58278589623274</v>
      </c>
      <c r="M302" s="102">
        <f t="shared" si="18"/>
        <v>100</v>
      </c>
    </row>
    <row r="303" spans="1:13" ht="27" customHeight="1">
      <c r="A303" s="105"/>
      <c r="B303" s="104">
        <v>32</v>
      </c>
      <c r="C303" s="104" t="s">
        <v>164</v>
      </c>
      <c r="D303" s="106"/>
      <c r="E303" s="136">
        <v>895.08</v>
      </c>
      <c r="F303" s="136">
        <v>1500</v>
      </c>
      <c r="G303" s="111">
        <f t="shared" si="20"/>
        <v>1500</v>
      </c>
      <c r="H303" s="111">
        <f t="shared" si="17"/>
        <v>0</v>
      </c>
      <c r="I303" s="111">
        <f t="shared" si="20"/>
        <v>1500</v>
      </c>
      <c r="J303" s="107">
        <v>1500</v>
      </c>
      <c r="K303" s="107">
        <v>1500</v>
      </c>
      <c r="L303" s="102">
        <f>I303/E303*100</f>
        <v>167.58278589623274</v>
      </c>
      <c r="M303" s="102">
        <f t="shared" si="18"/>
        <v>100</v>
      </c>
    </row>
    <row r="304" spans="1:13" ht="27" customHeight="1">
      <c r="A304" s="105"/>
      <c r="B304" s="104" t="s">
        <v>35</v>
      </c>
      <c r="C304" s="104" t="s">
        <v>36</v>
      </c>
      <c r="D304" s="106"/>
      <c r="E304" s="136">
        <v>895.08</v>
      </c>
      <c r="F304" s="136">
        <v>1500</v>
      </c>
      <c r="G304" s="110">
        <v>1500</v>
      </c>
      <c r="H304" s="110">
        <f t="shared" si="17"/>
        <v>0</v>
      </c>
      <c r="I304" s="110">
        <v>1500</v>
      </c>
      <c r="J304" s="111"/>
      <c r="K304" s="111"/>
      <c r="L304" s="102">
        <f>I304/E304*100</f>
        <v>167.58278589623274</v>
      </c>
      <c r="M304" s="102">
        <f t="shared" si="18"/>
        <v>100</v>
      </c>
    </row>
    <row r="305" spans="1:13" ht="27" customHeight="1">
      <c r="A305" s="108"/>
      <c r="B305" s="108" t="s">
        <v>55</v>
      </c>
      <c r="C305" s="108" t="s">
        <v>56</v>
      </c>
      <c r="D305" s="109">
        <v>63000</v>
      </c>
      <c r="E305" s="101"/>
      <c r="F305" s="101"/>
      <c r="G305" s="110"/>
      <c r="H305" s="110">
        <f t="shared" si="17"/>
        <v>0</v>
      </c>
      <c r="I305" s="110"/>
      <c r="J305" s="110"/>
      <c r="K305" s="110"/>
      <c r="L305" s="102"/>
      <c r="M305" s="102"/>
    </row>
    <row r="306" spans="1:13" ht="27" customHeight="1">
      <c r="A306" s="142" t="s">
        <v>301</v>
      </c>
      <c r="B306" s="143" t="s">
        <v>3</v>
      </c>
      <c r="C306" s="142" t="s">
        <v>302</v>
      </c>
      <c r="D306" s="144"/>
      <c r="E306" s="146">
        <v>5120.86</v>
      </c>
      <c r="F306" s="146">
        <v>6000</v>
      </c>
      <c r="G306" s="145">
        <f>G307</f>
        <v>6000</v>
      </c>
      <c r="H306" s="145">
        <f t="shared" si="17"/>
        <v>0</v>
      </c>
      <c r="I306" s="145">
        <f>I307</f>
        <v>6000</v>
      </c>
      <c r="J306" s="145">
        <v>6000</v>
      </c>
      <c r="K306" s="145">
        <v>6000</v>
      </c>
      <c r="L306" s="102">
        <f>I306/E306*100</f>
        <v>117.16781946782378</v>
      </c>
      <c r="M306" s="102">
        <f t="shared" si="18"/>
        <v>100</v>
      </c>
    </row>
    <row r="307" spans="1:13" ht="27" customHeight="1">
      <c r="A307" s="105"/>
      <c r="B307" s="104">
        <v>3</v>
      </c>
      <c r="C307" s="104" t="s">
        <v>165</v>
      </c>
      <c r="D307" s="106"/>
      <c r="E307" s="136">
        <v>5120.86</v>
      </c>
      <c r="F307" s="136">
        <v>6000</v>
      </c>
      <c r="G307" s="111">
        <f aca="true" t="shared" si="21" ref="G307:I308">SUM(G308)</f>
        <v>6000</v>
      </c>
      <c r="H307" s="111">
        <f t="shared" si="17"/>
        <v>0</v>
      </c>
      <c r="I307" s="111">
        <f t="shared" si="21"/>
        <v>6000</v>
      </c>
      <c r="J307" s="107">
        <v>6000</v>
      </c>
      <c r="K307" s="107">
        <v>6000</v>
      </c>
      <c r="L307" s="102">
        <f>I307/E307*100</f>
        <v>117.16781946782378</v>
      </c>
      <c r="M307" s="102">
        <f t="shared" si="18"/>
        <v>100</v>
      </c>
    </row>
    <row r="308" spans="1:13" ht="27" customHeight="1">
      <c r="A308" s="105"/>
      <c r="B308" s="104">
        <v>32</v>
      </c>
      <c r="C308" s="104" t="s">
        <v>164</v>
      </c>
      <c r="D308" s="106"/>
      <c r="E308" s="136">
        <v>5120.86</v>
      </c>
      <c r="F308" s="136">
        <v>6000</v>
      </c>
      <c r="G308" s="111">
        <f t="shared" si="21"/>
        <v>6000</v>
      </c>
      <c r="H308" s="111">
        <f t="shared" si="17"/>
        <v>0</v>
      </c>
      <c r="I308" s="111">
        <f t="shared" si="21"/>
        <v>6000</v>
      </c>
      <c r="J308" s="107">
        <v>6000</v>
      </c>
      <c r="K308" s="107">
        <v>6000</v>
      </c>
      <c r="L308" s="102">
        <f>I308/E308*100</f>
        <v>117.16781946782378</v>
      </c>
      <c r="M308" s="102">
        <f t="shared" si="18"/>
        <v>100</v>
      </c>
    </row>
    <row r="309" spans="1:13" ht="27" customHeight="1">
      <c r="A309" s="105"/>
      <c r="B309" s="104" t="s">
        <v>35</v>
      </c>
      <c r="C309" s="104" t="s">
        <v>36</v>
      </c>
      <c r="D309" s="106"/>
      <c r="E309" s="136">
        <v>5120.86</v>
      </c>
      <c r="F309" s="136">
        <v>6000</v>
      </c>
      <c r="G309" s="111">
        <v>6000</v>
      </c>
      <c r="H309" s="111">
        <f t="shared" si="17"/>
        <v>0</v>
      </c>
      <c r="I309" s="111">
        <v>6000</v>
      </c>
      <c r="J309" s="111"/>
      <c r="K309" s="111"/>
      <c r="L309" s="102">
        <f>I309/E309*100</f>
        <v>117.16781946782378</v>
      </c>
      <c r="M309" s="102">
        <f t="shared" si="18"/>
        <v>100</v>
      </c>
    </row>
    <row r="310" spans="1:13" ht="27" customHeight="1">
      <c r="A310" s="108"/>
      <c r="B310" s="108" t="s">
        <v>55</v>
      </c>
      <c r="C310" s="108" t="s">
        <v>56</v>
      </c>
      <c r="D310" s="109">
        <v>53060</v>
      </c>
      <c r="E310" s="101"/>
      <c r="F310" s="101"/>
      <c r="G310" s="110"/>
      <c r="H310" s="110"/>
      <c r="I310" s="110"/>
      <c r="J310" s="110"/>
      <c r="K310" s="110"/>
      <c r="L310" s="102"/>
      <c r="M310" s="102"/>
    </row>
    <row r="311" spans="1:13" ht="27" customHeight="1">
      <c r="A311" s="170">
        <v>2302</v>
      </c>
      <c r="B311" s="171" t="s">
        <v>2</v>
      </c>
      <c r="C311" s="170" t="s">
        <v>303</v>
      </c>
      <c r="D311" s="171"/>
      <c r="E311" s="162">
        <v>1610.72</v>
      </c>
      <c r="F311" s="162">
        <v>2394</v>
      </c>
      <c r="G311" s="147">
        <f>SUM(G318+G312+G323+G328)</f>
        <v>105968.82</v>
      </c>
      <c r="H311" s="147">
        <f t="shared" si="17"/>
        <v>4392</v>
      </c>
      <c r="I311" s="147">
        <f>SUM(I318+I312+I323+I328)</f>
        <v>110360.82</v>
      </c>
      <c r="J311" s="162">
        <f>SUM(J318)</f>
        <v>270</v>
      </c>
      <c r="K311" s="162">
        <f>SUM(K318)</f>
        <v>270</v>
      </c>
      <c r="L311" s="102">
        <f aca="true" t="shared" si="22" ref="L311:L316">I311/E311*100</f>
        <v>6851.64522697924</v>
      </c>
      <c r="M311" s="102">
        <f t="shared" si="18"/>
        <v>104.14461536893589</v>
      </c>
    </row>
    <row r="312" spans="1:13" ht="27" customHeight="1">
      <c r="A312" s="142" t="s">
        <v>328</v>
      </c>
      <c r="B312" s="143" t="s">
        <v>3</v>
      </c>
      <c r="C312" s="142" t="s">
        <v>329</v>
      </c>
      <c r="D312" s="144"/>
      <c r="E312" s="146">
        <v>1352.71</v>
      </c>
      <c r="F312" s="146">
        <v>2124</v>
      </c>
      <c r="G312" s="145">
        <f>G313</f>
        <v>4508</v>
      </c>
      <c r="H312" s="145">
        <f t="shared" si="17"/>
        <v>-608</v>
      </c>
      <c r="I312" s="145">
        <f>I313</f>
        <v>3900</v>
      </c>
      <c r="J312" s="145">
        <f>J313</f>
        <v>0</v>
      </c>
      <c r="K312" s="145">
        <f>K313</f>
        <v>0</v>
      </c>
      <c r="L312" s="102">
        <f t="shared" si="22"/>
        <v>288.31013299228954</v>
      </c>
      <c r="M312" s="102">
        <f t="shared" si="18"/>
        <v>86.5128660159716</v>
      </c>
    </row>
    <row r="313" spans="1:13" ht="27" customHeight="1">
      <c r="A313" s="105"/>
      <c r="B313" s="104">
        <v>3</v>
      </c>
      <c r="C313" s="104" t="s">
        <v>165</v>
      </c>
      <c r="D313" s="106"/>
      <c r="E313" s="136">
        <v>1352.71</v>
      </c>
      <c r="F313" s="136">
        <v>2124</v>
      </c>
      <c r="G313" s="111">
        <f aca="true" t="shared" si="23" ref="G313:K314">SUM(G314)</f>
        <v>4508</v>
      </c>
      <c r="H313" s="111">
        <f t="shared" si="17"/>
        <v>-608</v>
      </c>
      <c r="I313" s="111">
        <f t="shared" si="23"/>
        <v>3900</v>
      </c>
      <c r="J313" s="107">
        <f t="shared" si="23"/>
        <v>0</v>
      </c>
      <c r="K313" s="107">
        <f t="shared" si="23"/>
        <v>0</v>
      </c>
      <c r="L313" s="102">
        <f t="shared" si="22"/>
        <v>288.31013299228954</v>
      </c>
      <c r="M313" s="102">
        <f t="shared" si="18"/>
        <v>86.5128660159716</v>
      </c>
    </row>
    <row r="314" spans="1:13" ht="27" customHeight="1">
      <c r="A314" s="105"/>
      <c r="B314" s="104">
        <v>31</v>
      </c>
      <c r="C314" s="104" t="s">
        <v>164</v>
      </c>
      <c r="D314" s="106"/>
      <c r="E314" s="136">
        <v>1352.71</v>
      </c>
      <c r="F314" s="136">
        <v>2124</v>
      </c>
      <c r="G314" s="111">
        <f>G315+G316</f>
        <v>4508</v>
      </c>
      <c r="H314" s="111">
        <f t="shared" si="17"/>
        <v>-608</v>
      </c>
      <c r="I314" s="111">
        <f>I315+I316</f>
        <v>3900</v>
      </c>
      <c r="J314" s="107">
        <f t="shared" si="23"/>
        <v>0</v>
      </c>
      <c r="K314" s="107">
        <f t="shared" si="23"/>
        <v>0</v>
      </c>
      <c r="L314" s="102">
        <f t="shared" si="22"/>
        <v>288.31013299228954</v>
      </c>
      <c r="M314" s="102">
        <f t="shared" si="18"/>
        <v>86.5128660159716</v>
      </c>
    </row>
    <row r="315" spans="1:13" ht="27" customHeight="1">
      <c r="A315" s="105"/>
      <c r="B315" s="104">
        <v>311</v>
      </c>
      <c r="C315" s="104" t="s">
        <v>36</v>
      </c>
      <c r="D315" s="134">
        <v>11001</v>
      </c>
      <c r="E315" s="136">
        <v>1093.68</v>
      </c>
      <c r="F315" s="136">
        <v>1830</v>
      </c>
      <c r="G315" s="111">
        <v>3886.21</v>
      </c>
      <c r="H315" s="111">
        <f t="shared" si="17"/>
        <v>-538.5700000000002</v>
      </c>
      <c r="I315" s="111">
        <v>3347.64</v>
      </c>
      <c r="J315" s="111">
        <f>J316</f>
        <v>0</v>
      </c>
      <c r="K315" s="111">
        <f>K316</f>
        <v>0</v>
      </c>
      <c r="L315" s="102">
        <f t="shared" si="22"/>
        <v>306.0895325872284</v>
      </c>
      <c r="M315" s="102">
        <f t="shared" si="18"/>
        <v>86.1415106234609</v>
      </c>
    </row>
    <row r="316" spans="1:13" ht="27" customHeight="1">
      <c r="A316" s="108"/>
      <c r="B316" s="104">
        <v>313</v>
      </c>
      <c r="C316" s="104" t="s">
        <v>56</v>
      </c>
      <c r="D316" s="109">
        <v>11001</v>
      </c>
      <c r="E316" s="136">
        <v>180.46</v>
      </c>
      <c r="F316" s="136">
        <v>294</v>
      </c>
      <c r="G316" s="111">
        <v>621.79</v>
      </c>
      <c r="H316" s="111">
        <f t="shared" si="17"/>
        <v>-69.42999999999995</v>
      </c>
      <c r="I316" s="111">
        <v>552.36</v>
      </c>
      <c r="J316" s="110">
        <v>0</v>
      </c>
      <c r="K316" s="110">
        <v>0</v>
      </c>
      <c r="L316" s="102">
        <f t="shared" si="22"/>
        <v>306.0844508478333</v>
      </c>
      <c r="M316" s="102">
        <f t="shared" si="18"/>
        <v>88.83385065697422</v>
      </c>
    </row>
    <row r="317" spans="1:13" ht="27" customHeight="1">
      <c r="A317" s="108"/>
      <c r="B317" s="108" t="s">
        <v>8</v>
      </c>
      <c r="C317" s="108" t="s">
        <v>9</v>
      </c>
      <c r="D317" s="109">
        <v>53080</v>
      </c>
      <c r="E317" s="101"/>
      <c r="F317" s="101"/>
      <c r="G317" s="110"/>
      <c r="H317" s="110"/>
      <c r="I317" s="110"/>
      <c r="J317" s="110"/>
      <c r="K317" s="110"/>
      <c r="L317" s="102"/>
      <c r="M317" s="102"/>
    </row>
    <row r="318" spans="1:13" ht="27" customHeight="1">
      <c r="A318" s="142" t="s">
        <v>304</v>
      </c>
      <c r="B318" s="143" t="s">
        <v>3</v>
      </c>
      <c r="C318" s="142" t="s">
        <v>305</v>
      </c>
      <c r="D318" s="144"/>
      <c r="E318" s="146">
        <v>258.01</v>
      </c>
      <c r="F318" s="146">
        <v>270</v>
      </c>
      <c r="G318" s="145">
        <f>G319</f>
        <v>270</v>
      </c>
      <c r="H318" s="145">
        <f t="shared" si="17"/>
        <v>0</v>
      </c>
      <c r="I318" s="145">
        <f>I319</f>
        <v>270</v>
      </c>
      <c r="J318" s="145">
        <f>J319</f>
        <v>270</v>
      </c>
      <c r="K318" s="145">
        <f>K319</f>
        <v>270</v>
      </c>
      <c r="L318" s="102">
        <f>I318/E318*100</f>
        <v>104.64710670129065</v>
      </c>
      <c r="M318" s="102">
        <f t="shared" si="18"/>
        <v>100</v>
      </c>
    </row>
    <row r="319" spans="1:13" ht="27" customHeight="1">
      <c r="A319" s="105"/>
      <c r="B319" s="104">
        <v>3</v>
      </c>
      <c r="C319" s="104" t="s">
        <v>165</v>
      </c>
      <c r="D319" s="106"/>
      <c r="E319" s="136">
        <v>258.01</v>
      </c>
      <c r="F319" s="136">
        <v>270</v>
      </c>
      <c r="G319" s="111">
        <f aca="true" t="shared" si="24" ref="G319:K320">SUM(G320)</f>
        <v>270</v>
      </c>
      <c r="H319" s="111">
        <f t="shared" si="17"/>
        <v>0</v>
      </c>
      <c r="I319" s="111">
        <f t="shared" si="24"/>
        <v>270</v>
      </c>
      <c r="J319" s="107">
        <f t="shared" si="24"/>
        <v>270</v>
      </c>
      <c r="K319" s="107">
        <f t="shared" si="24"/>
        <v>270</v>
      </c>
      <c r="L319" s="102">
        <f>I319/E319*100</f>
        <v>104.64710670129065</v>
      </c>
      <c r="M319" s="102">
        <f t="shared" si="18"/>
        <v>100</v>
      </c>
    </row>
    <row r="320" spans="1:13" ht="27" customHeight="1">
      <c r="A320" s="105"/>
      <c r="B320" s="104">
        <v>32</v>
      </c>
      <c r="C320" s="104" t="s">
        <v>164</v>
      </c>
      <c r="D320" s="106"/>
      <c r="E320" s="136">
        <v>258.01</v>
      </c>
      <c r="F320" s="136">
        <v>270</v>
      </c>
      <c r="G320" s="111">
        <f t="shared" si="24"/>
        <v>270</v>
      </c>
      <c r="H320" s="111">
        <f t="shared" si="17"/>
        <v>0</v>
      </c>
      <c r="I320" s="111">
        <f t="shared" si="24"/>
        <v>270</v>
      </c>
      <c r="J320" s="107">
        <v>270</v>
      </c>
      <c r="K320" s="107">
        <v>270</v>
      </c>
      <c r="L320" s="102">
        <f>I320/E320*100</f>
        <v>104.64710670129065</v>
      </c>
      <c r="M320" s="102">
        <f t="shared" si="18"/>
        <v>100</v>
      </c>
    </row>
    <row r="321" spans="1:13" ht="27" customHeight="1">
      <c r="A321" s="105"/>
      <c r="B321" s="104" t="s">
        <v>35</v>
      </c>
      <c r="C321" s="104" t="s">
        <v>36</v>
      </c>
      <c r="D321" s="106"/>
      <c r="E321" s="136">
        <v>258.01</v>
      </c>
      <c r="F321" s="136">
        <v>270</v>
      </c>
      <c r="G321" s="111">
        <v>270</v>
      </c>
      <c r="H321" s="111">
        <f t="shared" si="17"/>
        <v>0</v>
      </c>
      <c r="I321" s="111">
        <v>270</v>
      </c>
      <c r="J321" s="111"/>
      <c r="K321" s="111"/>
      <c r="L321" s="102">
        <f>I321/E321*100</f>
        <v>104.64710670129065</v>
      </c>
      <c r="M321" s="102">
        <f t="shared" si="18"/>
        <v>100</v>
      </c>
    </row>
    <row r="322" spans="1:13" ht="27" customHeight="1">
      <c r="A322" s="108"/>
      <c r="B322" s="108" t="s">
        <v>55</v>
      </c>
      <c r="C322" s="108" t="s">
        <v>56</v>
      </c>
      <c r="D322" s="109">
        <v>53060</v>
      </c>
      <c r="E322" s="101"/>
      <c r="F322" s="101"/>
      <c r="G322" s="110"/>
      <c r="H322" s="110"/>
      <c r="I322" s="110"/>
      <c r="J322" s="110"/>
      <c r="K322" s="110"/>
      <c r="L322" s="102"/>
      <c r="M322" s="102"/>
    </row>
    <row r="323" spans="1:13" ht="27" customHeight="1">
      <c r="A323" s="142" t="s">
        <v>364</v>
      </c>
      <c r="B323" s="143" t="s">
        <v>3</v>
      </c>
      <c r="C323" s="142" t="s">
        <v>365</v>
      </c>
      <c r="D323" s="144"/>
      <c r="E323" s="146">
        <v>0</v>
      </c>
      <c r="F323" s="146">
        <v>0</v>
      </c>
      <c r="G323" s="145">
        <f>G324</f>
        <v>100000</v>
      </c>
      <c r="H323" s="145">
        <f t="shared" si="17"/>
        <v>5000</v>
      </c>
      <c r="I323" s="145">
        <f>I324</f>
        <v>105000</v>
      </c>
      <c r="J323" s="145">
        <f>J324</f>
        <v>270</v>
      </c>
      <c r="K323" s="145">
        <f>K324</f>
        <v>270</v>
      </c>
      <c r="L323" s="102"/>
      <c r="M323" s="102">
        <f t="shared" si="18"/>
        <v>105</v>
      </c>
    </row>
    <row r="324" spans="1:13" ht="27" customHeight="1">
      <c r="A324" s="105"/>
      <c r="B324" s="104">
        <v>3</v>
      </c>
      <c r="C324" s="104" t="s">
        <v>165</v>
      </c>
      <c r="D324" s="106"/>
      <c r="E324" s="136">
        <v>0</v>
      </c>
      <c r="F324" s="136">
        <v>0</v>
      </c>
      <c r="G324" s="111">
        <f aca="true" t="shared" si="25" ref="G324:K325">SUM(G325)</f>
        <v>100000</v>
      </c>
      <c r="H324" s="111">
        <f t="shared" si="17"/>
        <v>5000</v>
      </c>
      <c r="I324" s="111">
        <f t="shared" si="25"/>
        <v>105000</v>
      </c>
      <c r="J324" s="107">
        <f t="shared" si="25"/>
        <v>270</v>
      </c>
      <c r="K324" s="107">
        <f t="shared" si="25"/>
        <v>270</v>
      </c>
      <c r="L324" s="102"/>
      <c r="M324" s="102">
        <f t="shared" si="18"/>
        <v>105</v>
      </c>
    </row>
    <row r="325" spans="1:13" ht="27" customHeight="1">
      <c r="A325" s="105"/>
      <c r="B325" s="104">
        <v>32</v>
      </c>
      <c r="C325" s="104" t="s">
        <v>164</v>
      </c>
      <c r="D325" s="106"/>
      <c r="E325" s="136">
        <v>0</v>
      </c>
      <c r="F325" s="136">
        <v>0</v>
      </c>
      <c r="G325" s="111">
        <f t="shared" si="25"/>
        <v>100000</v>
      </c>
      <c r="H325" s="111">
        <f t="shared" si="17"/>
        <v>5000</v>
      </c>
      <c r="I325" s="111">
        <f t="shared" si="25"/>
        <v>105000</v>
      </c>
      <c r="J325" s="107">
        <v>270</v>
      </c>
      <c r="K325" s="107">
        <v>270</v>
      </c>
      <c r="L325" s="102"/>
      <c r="M325" s="102">
        <f t="shared" si="18"/>
        <v>105</v>
      </c>
    </row>
    <row r="326" spans="1:13" ht="27" customHeight="1">
      <c r="A326" s="105"/>
      <c r="B326" s="104" t="s">
        <v>35</v>
      </c>
      <c r="C326" s="104" t="s">
        <v>36</v>
      </c>
      <c r="D326" s="106"/>
      <c r="E326" s="136">
        <v>0</v>
      </c>
      <c r="F326" s="136">
        <v>0</v>
      </c>
      <c r="G326" s="111">
        <v>100000</v>
      </c>
      <c r="H326" s="111">
        <f t="shared" si="17"/>
        <v>5000</v>
      </c>
      <c r="I326" s="111">
        <v>105000</v>
      </c>
      <c r="J326" s="111"/>
      <c r="K326" s="111"/>
      <c r="L326" s="102"/>
      <c r="M326" s="102">
        <f t="shared" si="18"/>
        <v>105</v>
      </c>
    </row>
    <row r="327" spans="1:13" ht="27" customHeight="1">
      <c r="A327" s="108"/>
      <c r="B327" s="108" t="s">
        <v>55</v>
      </c>
      <c r="C327" s="108" t="s">
        <v>56</v>
      </c>
      <c r="D327" s="109">
        <v>53082</v>
      </c>
      <c r="E327" s="101"/>
      <c r="F327" s="101"/>
      <c r="G327" s="110"/>
      <c r="H327" s="110">
        <f t="shared" si="17"/>
        <v>0</v>
      </c>
      <c r="I327" s="110"/>
      <c r="J327" s="110"/>
      <c r="K327" s="110"/>
      <c r="L327" s="102"/>
      <c r="M327" s="102"/>
    </row>
    <row r="328" spans="1:13" ht="27" customHeight="1">
      <c r="A328" s="142" t="s">
        <v>366</v>
      </c>
      <c r="B328" s="143" t="s">
        <v>3</v>
      </c>
      <c r="C328" s="142" t="s">
        <v>367</v>
      </c>
      <c r="D328" s="144"/>
      <c r="E328" s="146">
        <v>0</v>
      </c>
      <c r="F328" s="146">
        <v>0</v>
      </c>
      <c r="G328" s="145">
        <v>1190.82</v>
      </c>
      <c r="H328" s="145">
        <f t="shared" si="17"/>
        <v>0</v>
      </c>
      <c r="I328" s="145">
        <v>1190.82</v>
      </c>
      <c r="J328" s="145">
        <f>J329</f>
        <v>0</v>
      </c>
      <c r="K328" s="145">
        <f>K329</f>
        <v>0</v>
      </c>
      <c r="L328" s="102"/>
      <c r="M328" s="102">
        <f t="shared" si="18"/>
        <v>100</v>
      </c>
    </row>
    <row r="329" spans="1:13" ht="27" customHeight="1">
      <c r="A329" s="105"/>
      <c r="B329" s="104">
        <v>3</v>
      </c>
      <c r="C329" s="104" t="s">
        <v>165</v>
      </c>
      <c r="D329" s="106"/>
      <c r="E329" s="136">
        <v>0</v>
      </c>
      <c r="F329" s="136">
        <v>0</v>
      </c>
      <c r="G329" s="136">
        <v>1190.82</v>
      </c>
      <c r="H329" s="111">
        <f t="shared" si="17"/>
        <v>0</v>
      </c>
      <c r="I329" s="111">
        <v>1190.82</v>
      </c>
      <c r="J329" s="107">
        <v>0</v>
      </c>
      <c r="K329" s="107">
        <v>0</v>
      </c>
      <c r="L329" s="102"/>
      <c r="M329" s="102">
        <f t="shared" si="18"/>
        <v>100</v>
      </c>
    </row>
    <row r="330" spans="1:13" ht="27" customHeight="1">
      <c r="A330" s="105"/>
      <c r="B330" s="104">
        <v>381</v>
      </c>
      <c r="C330" s="104" t="s">
        <v>334</v>
      </c>
      <c r="D330" s="106"/>
      <c r="E330" s="136">
        <v>0</v>
      </c>
      <c r="F330" s="136">
        <v>0</v>
      </c>
      <c r="G330" s="111">
        <v>1190.82</v>
      </c>
      <c r="H330" s="111">
        <f t="shared" si="17"/>
        <v>0</v>
      </c>
      <c r="I330" s="111">
        <v>1190.82</v>
      </c>
      <c r="J330" s="111"/>
      <c r="K330" s="111"/>
      <c r="L330" s="102"/>
      <c r="M330" s="102">
        <f t="shared" si="18"/>
        <v>100</v>
      </c>
    </row>
    <row r="331" spans="1:13" ht="27" customHeight="1">
      <c r="A331" s="108"/>
      <c r="B331" s="108">
        <v>3812</v>
      </c>
      <c r="C331" s="108" t="s">
        <v>332</v>
      </c>
      <c r="D331" s="109">
        <v>62300</v>
      </c>
      <c r="E331" s="101"/>
      <c r="F331" s="101"/>
      <c r="G331" s="110"/>
      <c r="H331" s="110"/>
      <c r="I331" s="110"/>
      <c r="J331" s="110"/>
      <c r="K331" s="110"/>
      <c r="L331" s="102"/>
      <c r="M331" s="102"/>
    </row>
    <row r="332" spans="1:13" ht="27" customHeight="1">
      <c r="A332" s="170">
        <v>2401</v>
      </c>
      <c r="B332" s="171" t="s">
        <v>2</v>
      </c>
      <c r="C332" s="170" t="s">
        <v>306</v>
      </c>
      <c r="D332" s="171"/>
      <c r="E332" s="162">
        <f>SUM(E333+E339+E344)</f>
        <v>42849.72</v>
      </c>
      <c r="F332" s="162">
        <v>0</v>
      </c>
      <c r="G332" s="147">
        <f>SUM(G333+G339)</f>
        <v>11265.52</v>
      </c>
      <c r="H332" s="147">
        <f t="shared" si="17"/>
        <v>-6481.360000000001</v>
      </c>
      <c r="I332" s="147">
        <f>SUM(I333+I339)</f>
        <v>4784.16</v>
      </c>
      <c r="J332" s="162">
        <f>SUM(J333+J339)</f>
        <v>0</v>
      </c>
      <c r="K332" s="162">
        <f>SUM(K333+K339)</f>
        <v>0</v>
      </c>
      <c r="L332" s="102">
        <f>I332/E332*100</f>
        <v>11.164973773457563</v>
      </c>
      <c r="M332" s="102">
        <f t="shared" si="18"/>
        <v>42.46728069365639</v>
      </c>
    </row>
    <row r="333" spans="1:13" ht="27" customHeight="1">
      <c r="A333" s="142" t="s">
        <v>307</v>
      </c>
      <c r="B333" s="143" t="s">
        <v>3</v>
      </c>
      <c r="C333" s="142" t="s">
        <v>308</v>
      </c>
      <c r="D333" s="144"/>
      <c r="E333" s="146">
        <v>0</v>
      </c>
      <c r="F333" s="146">
        <v>0</v>
      </c>
      <c r="G333" s="145">
        <f>G334</f>
        <v>11265.52</v>
      </c>
      <c r="H333" s="145">
        <f aca="true" t="shared" si="26" ref="H333:H396">I333-G333</f>
        <v>-10483.300000000001</v>
      </c>
      <c r="I333" s="145">
        <f>I334</f>
        <v>782.22</v>
      </c>
      <c r="J333" s="145">
        <f>J334</f>
        <v>0</v>
      </c>
      <c r="K333" s="145">
        <f>K334</f>
        <v>0</v>
      </c>
      <c r="L333" s="102"/>
      <c r="M333" s="102">
        <f>I333/G333*100</f>
        <v>6.943487739580596</v>
      </c>
    </row>
    <row r="334" spans="1:13" ht="27" customHeight="1">
      <c r="A334" s="105"/>
      <c r="B334" s="104">
        <v>3</v>
      </c>
      <c r="C334" s="104" t="s">
        <v>165</v>
      </c>
      <c r="D334" s="106"/>
      <c r="E334" s="136">
        <v>0</v>
      </c>
      <c r="F334" s="136">
        <v>0</v>
      </c>
      <c r="G334" s="111">
        <f>SUM(G335,G498)</f>
        <v>11265.52</v>
      </c>
      <c r="H334" s="111">
        <f t="shared" si="26"/>
        <v>-10483.300000000001</v>
      </c>
      <c r="I334" s="111">
        <f>SUM(I335,I498)</f>
        <v>782.22</v>
      </c>
      <c r="J334" s="107">
        <f>SUM(J335,J498)</f>
        <v>0</v>
      </c>
      <c r="K334" s="107">
        <f>SUM(K335,K498)</f>
        <v>0</v>
      </c>
      <c r="L334" s="102"/>
      <c r="M334" s="102">
        <f>I334/G334*100</f>
        <v>6.943487739580596</v>
      </c>
    </row>
    <row r="335" spans="1:13" ht="27" customHeight="1">
      <c r="A335" s="105"/>
      <c r="B335" s="104">
        <v>32</v>
      </c>
      <c r="C335" s="104" t="s">
        <v>164</v>
      </c>
      <c r="D335" s="106"/>
      <c r="E335" s="136">
        <v>0</v>
      </c>
      <c r="F335" s="136">
        <v>0</v>
      </c>
      <c r="G335" s="111">
        <v>11265.52</v>
      </c>
      <c r="H335" s="111">
        <f t="shared" si="26"/>
        <v>-10483.300000000001</v>
      </c>
      <c r="I335" s="111">
        <v>782.22</v>
      </c>
      <c r="J335" s="107">
        <f>SUM(J336)</f>
        <v>0</v>
      </c>
      <c r="K335" s="107">
        <f>SUM(K336)</f>
        <v>0</v>
      </c>
      <c r="L335" s="102"/>
      <c r="M335" s="102">
        <f>I335/G335*100</f>
        <v>6.943487739580596</v>
      </c>
    </row>
    <row r="336" spans="1:13" ht="27" customHeight="1">
      <c r="A336" s="105"/>
      <c r="B336" s="104" t="s">
        <v>14</v>
      </c>
      <c r="C336" s="104" t="s">
        <v>15</v>
      </c>
      <c r="D336" s="106">
        <v>48005</v>
      </c>
      <c r="E336" s="136">
        <v>0</v>
      </c>
      <c r="F336" s="136">
        <v>0</v>
      </c>
      <c r="G336" s="111">
        <v>11265.52</v>
      </c>
      <c r="H336" s="111">
        <f t="shared" si="26"/>
        <v>-10483.300000000001</v>
      </c>
      <c r="I336" s="111">
        <v>782.22</v>
      </c>
      <c r="J336" s="111">
        <f>SUM(J337+J338)</f>
        <v>0</v>
      </c>
      <c r="K336" s="111">
        <f>SUM(K337+K338)</f>
        <v>0</v>
      </c>
      <c r="L336" s="102"/>
      <c r="M336" s="102">
        <f>I336/G336*100</f>
        <v>6.943487739580596</v>
      </c>
    </row>
    <row r="337" spans="1:13" ht="27" customHeight="1">
      <c r="A337" s="108"/>
      <c r="B337" s="108">
        <v>3232</v>
      </c>
      <c r="C337" s="108" t="s">
        <v>23</v>
      </c>
      <c r="D337" s="109"/>
      <c r="E337" s="101">
        <v>0</v>
      </c>
      <c r="F337" s="101"/>
      <c r="G337" s="110">
        <v>0</v>
      </c>
      <c r="H337" s="110">
        <f t="shared" si="26"/>
        <v>0</v>
      </c>
      <c r="I337" s="110">
        <v>0</v>
      </c>
      <c r="J337" s="110">
        <v>0</v>
      </c>
      <c r="K337" s="110">
        <v>0</v>
      </c>
      <c r="L337" s="102"/>
      <c r="M337" s="102"/>
    </row>
    <row r="338" spans="1:13" ht="27" customHeight="1">
      <c r="A338" s="108"/>
      <c r="B338" s="108">
        <v>3232</v>
      </c>
      <c r="C338" s="108" t="s">
        <v>23</v>
      </c>
      <c r="D338" s="109"/>
      <c r="E338" s="101"/>
      <c r="F338" s="101"/>
      <c r="G338" s="110"/>
      <c r="H338" s="110"/>
      <c r="I338" s="110"/>
      <c r="J338" s="110"/>
      <c r="K338" s="110"/>
      <c r="L338" s="102"/>
      <c r="M338" s="102"/>
    </row>
    <row r="339" spans="1:13" ht="27" customHeight="1">
      <c r="A339" s="142" t="s">
        <v>309</v>
      </c>
      <c r="B339" s="143" t="s">
        <v>3</v>
      </c>
      <c r="C339" s="142" t="s">
        <v>310</v>
      </c>
      <c r="D339" s="144"/>
      <c r="E339" s="146">
        <v>40887.41</v>
      </c>
      <c r="F339" s="146">
        <v>0</v>
      </c>
      <c r="G339" s="145">
        <f>G340</f>
        <v>0</v>
      </c>
      <c r="H339" s="145">
        <f t="shared" si="26"/>
        <v>4001.94</v>
      </c>
      <c r="I339" s="145">
        <f>I340</f>
        <v>4001.94</v>
      </c>
      <c r="J339" s="145">
        <f>J340</f>
        <v>0</v>
      </c>
      <c r="K339" s="145">
        <f>K340</f>
        <v>0</v>
      </c>
      <c r="L339" s="102">
        <f aca="true" t="shared" si="27" ref="L339:L396">I339/E339*100</f>
        <v>9.787707267347088</v>
      </c>
      <c r="M339" s="102"/>
    </row>
    <row r="340" spans="1:13" ht="27" customHeight="1">
      <c r="A340" s="105"/>
      <c r="B340" s="104">
        <v>3</v>
      </c>
      <c r="C340" s="104" t="s">
        <v>165</v>
      </c>
      <c r="D340" s="106"/>
      <c r="E340" s="136">
        <v>40887.41</v>
      </c>
      <c r="F340" s="136">
        <v>0</v>
      </c>
      <c r="G340" s="111">
        <f>SUM(G341,G504)</f>
        <v>0</v>
      </c>
      <c r="H340" s="110">
        <f t="shared" si="26"/>
        <v>4001.94</v>
      </c>
      <c r="I340" s="111">
        <f>SUM(I341,I504)</f>
        <v>4001.94</v>
      </c>
      <c r="J340" s="107">
        <f>SUM(J341,J504)</f>
        <v>0</v>
      </c>
      <c r="K340" s="107">
        <f>SUM(K341,K504)</f>
        <v>0</v>
      </c>
      <c r="L340" s="102">
        <f t="shared" si="27"/>
        <v>9.787707267347088</v>
      </c>
      <c r="M340" s="102"/>
    </row>
    <row r="341" spans="1:13" ht="27" customHeight="1">
      <c r="A341" s="105"/>
      <c r="B341" s="104">
        <v>32</v>
      </c>
      <c r="C341" s="104" t="s">
        <v>164</v>
      </c>
      <c r="D341" s="106"/>
      <c r="E341" s="136">
        <v>40887.41</v>
      </c>
      <c r="F341" s="136">
        <v>0</v>
      </c>
      <c r="G341" s="111">
        <f>SUM(G342)</f>
        <v>0</v>
      </c>
      <c r="H341" s="110">
        <f t="shared" si="26"/>
        <v>4001.94</v>
      </c>
      <c r="I341" s="111">
        <f>SUM(I342)</f>
        <v>4001.94</v>
      </c>
      <c r="J341" s="107">
        <f>SUM(J342)</f>
        <v>0</v>
      </c>
      <c r="K341" s="107">
        <f>SUM(K342)</f>
        <v>0</v>
      </c>
      <c r="L341" s="102">
        <f t="shared" si="27"/>
        <v>9.787707267347088</v>
      </c>
      <c r="M341" s="102"/>
    </row>
    <row r="342" spans="1:13" ht="27" customHeight="1">
      <c r="A342" s="105"/>
      <c r="B342" s="104" t="s">
        <v>14</v>
      </c>
      <c r="C342" s="104" t="s">
        <v>15</v>
      </c>
      <c r="D342" s="106"/>
      <c r="E342" s="136">
        <v>40887.41</v>
      </c>
      <c r="F342" s="136">
        <v>0</v>
      </c>
      <c r="G342" s="110">
        <v>0</v>
      </c>
      <c r="H342" s="110">
        <f t="shared" si="26"/>
        <v>4001.94</v>
      </c>
      <c r="I342" s="110">
        <v>4001.94</v>
      </c>
      <c r="J342" s="111">
        <f>SUM(J343)</f>
        <v>0</v>
      </c>
      <c r="K342" s="111">
        <f>SUM(K343)</f>
        <v>0</v>
      </c>
      <c r="L342" s="102">
        <f t="shared" si="27"/>
        <v>9.787707267347088</v>
      </c>
      <c r="M342" s="102"/>
    </row>
    <row r="343" spans="1:13" ht="27" customHeight="1">
      <c r="A343" s="108"/>
      <c r="B343" s="108">
        <v>3232</v>
      </c>
      <c r="C343" s="108" t="s">
        <v>23</v>
      </c>
      <c r="D343" s="109">
        <v>11001</v>
      </c>
      <c r="E343" s="101"/>
      <c r="F343" s="101"/>
      <c r="G343" s="110"/>
      <c r="H343" s="110"/>
      <c r="I343" s="110"/>
      <c r="J343" s="110"/>
      <c r="K343" s="110"/>
      <c r="L343" s="102"/>
      <c r="M343" s="102"/>
    </row>
    <row r="344" spans="1:13" ht="27" customHeight="1">
      <c r="A344" s="142" t="s">
        <v>363</v>
      </c>
      <c r="B344" s="143" t="s">
        <v>3</v>
      </c>
      <c r="C344" s="142" t="s">
        <v>310</v>
      </c>
      <c r="D344" s="144"/>
      <c r="E344" s="146">
        <v>1962.31</v>
      </c>
      <c r="F344" s="146">
        <v>0</v>
      </c>
      <c r="G344" s="145">
        <f>G345</f>
        <v>0</v>
      </c>
      <c r="H344" s="145">
        <f t="shared" si="26"/>
        <v>0</v>
      </c>
      <c r="I344" s="145">
        <f>I345</f>
        <v>0</v>
      </c>
      <c r="J344" s="145">
        <f>J345</f>
        <v>0</v>
      </c>
      <c r="K344" s="145">
        <f>K345</f>
        <v>0</v>
      </c>
      <c r="L344" s="102">
        <f t="shared" si="27"/>
        <v>0</v>
      </c>
      <c r="M344" s="102"/>
    </row>
    <row r="345" spans="1:13" ht="27" customHeight="1">
      <c r="A345" s="105"/>
      <c r="B345" s="104">
        <v>3</v>
      </c>
      <c r="C345" s="104" t="s">
        <v>165</v>
      </c>
      <c r="D345" s="106"/>
      <c r="E345" s="136">
        <v>1962.31</v>
      </c>
      <c r="F345" s="136">
        <v>0</v>
      </c>
      <c r="G345" s="111">
        <f>SUM(G346,G509)</f>
        <v>0</v>
      </c>
      <c r="H345" s="110">
        <f t="shared" si="26"/>
        <v>0</v>
      </c>
      <c r="I345" s="111">
        <f>SUM(I346,I509)</f>
        <v>0</v>
      </c>
      <c r="J345" s="107">
        <f>SUM(J346,J509)</f>
        <v>0</v>
      </c>
      <c r="K345" s="107">
        <f>SUM(K346,K509)</f>
        <v>0</v>
      </c>
      <c r="L345" s="102">
        <f t="shared" si="27"/>
        <v>0</v>
      </c>
      <c r="M345" s="102"/>
    </row>
    <row r="346" spans="1:13" ht="27" customHeight="1">
      <c r="A346" s="105"/>
      <c r="B346" s="104">
        <v>32</v>
      </c>
      <c r="C346" s="104" t="s">
        <v>164</v>
      </c>
      <c r="D346" s="106"/>
      <c r="E346" s="136">
        <v>1962.31</v>
      </c>
      <c r="F346" s="136">
        <v>0</v>
      </c>
      <c r="G346" s="111">
        <f>SUM(G347)</f>
        <v>0</v>
      </c>
      <c r="H346" s="110">
        <f t="shared" si="26"/>
        <v>0</v>
      </c>
      <c r="I346" s="111">
        <f>SUM(I347)</f>
        <v>0</v>
      </c>
      <c r="J346" s="107">
        <f>SUM(J347)</f>
        <v>0</v>
      </c>
      <c r="K346" s="107">
        <f>SUM(K347)</f>
        <v>0</v>
      </c>
      <c r="L346" s="102">
        <f t="shared" si="27"/>
        <v>0</v>
      </c>
      <c r="M346" s="102"/>
    </row>
    <row r="347" spans="1:13" ht="27" customHeight="1">
      <c r="A347" s="105"/>
      <c r="B347" s="104" t="s">
        <v>14</v>
      </c>
      <c r="C347" s="104" t="s">
        <v>15</v>
      </c>
      <c r="D347" s="106"/>
      <c r="E347" s="136">
        <v>1962.31</v>
      </c>
      <c r="F347" s="136">
        <v>0</v>
      </c>
      <c r="G347" s="110">
        <v>0</v>
      </c>
      <c r="H347" s="110">
        <f t="shared" si="26"/>
        <v>0</v>
      </c>
      <c r="I347" s="110">
        <v>0</v>
      </c>
      <c r="J347" s="111">
        <f>SUM(J348)</f>
        <v>0</v>
      </c>
      <c r="K347" s="111">
        <f>SUM(K348)</f>
        <v>0</v>
      </c>
      <c r="L347" s="102">
        <f t="shared" si="27"/>
        <v>0</v>
      </c>
      <c r="M347" s="102"/>
    </row>
    <row r="348" spans="1:13" ht="27" customHeight="1">
      <c r="A348" s="108"/>
      <c r="B348" s="108">
        <v>3232</v>
      </c>
      <c r="C348" s="108" t="s">
        <v>23</v>
      </c>
      <c r="D348" s="109">
        <v>11001</v>
      </c>
      <c r="E348" s="101"/>
      <c r="F348" s="101"/>
      <c r="G348" s="110"/>
      <c r="H348" s="110"/>
      <c r="I348" s="110"/>
      <c r="J348" s="110"/>
      <c r="K348" s="110"/>
      <c r="L348" s="102"/>
      <c r="M348" s="102"/>
    </row>
    <row r="349" spans="1:13" ht="27" customHeight="1">
      <c r="A349" s="170">
        <v>2405</v>
      </c>
      <c r="B349" s="171" t="s">
        <v>2</v>
      </c>
      <c r="C349" s="170" t="s">
        <v>311</v>
      </c>
      <c r="D349" s="171"/>
      <c r="E349" s="162">
        <v>6951.45</v>
      </c>
      <c r="F349" s="162">
        <v>2620</v>
      </c>
      <c r="G349" s="147">
        <f>SUM(G350+G359+G367)</f>
        <v>5005.09</v>
      </c>
      <c r="H349" s="147">
        <f t="shared" si="26"/>
        <v>15805.89</v>
      </c>
      <c r="I349" s="147">
        <f>SUM(I350+I359+I367)</f>
        <v>20810.98</v>
      </c>
      <c r="J349" s="162">
        <f>SUM(J350+J359)</f>
        <v>1990</v>
      </c>
      <c r="K349" s="162">
        <f>SUM(K350+K359)</f>
        <v>1990</v>
      </c>
      <c r="L349" s="102">
        <f t="shared" si="27"/>
        <v>299.37610138891887</v>
      </c>
      <c r="M349" s="102">
        <f>I349/G349*100</f>
        <v>415.79631934690485</v>
      </c>
    </row>
    <row r="350" spans="1:13" ht="27" customHeight="1">
      <c r="A350" s="142" t="s">
        <v>314</v>
      </c>
      <c r="B350" s="143" t="s">
        <v>3</v>
      </c>
      <c r="C350" s="142" t="s">
        <v>315</v>
      </c>
      <c r="D350" s="144"/>
      <c r="E350" s="146">
        <v>3888.45</v>
      </c>
      <c r="F350" s="146">
        <v>660</v>
      </c>
      <c r="G350" s="145">
        <f aca="true" t="shared" si="28" ref="G350:K351">G351</f>
        <v>660</v>
      </c>
      <c r="H350" s="145">
        <f t="shared" si="26"/>
        <v>13280</v>
      </c>
      <c r="I350" s="145">
        <f t="shared" si="28"/>
        <v>13940</v>
      </c>
      <c r="J350" s="145">
        <f t="shared" si="28"/>
        <v>660</v>
      </c>
      <c r="K350" s="145">
        <f t="shared" si="28"/>
        <v>660</v>
      </c>
      <c r="L350" s="102">
        <f t="shared" si="27"/>
        <v>358.4976018722113</v>
      </c>
      <c r="M350" s="102">
        <f>I350/G350*100</f>
        <v>2112.121212121212</v>
      </c>
    </row>
    <row r="351" spans="1:13" ht="27" customHeight="1">
      <c r="A351" s="105"/>
      <c r="B351" s="104">
        <v>4</v>
      </c>
      <c r="C351" s="104" t="s">
        <v>169</v>
      </c>
      <c r="D351" s="106"/>
      <c r="E351" s="136">
        <v>3888.45</v>
      </c>
      <c r="F351" s="136">
        <v>660</v>
      </c>
      <c r="G351" s="111">
        <f t="shared" si="28"/>
        <v>660</v>
      </c>
      <c r="H351" s="111">
        <f t="shared" si="26"/>
        <v>13280</v>
      </c>
      <c r="I351" s="111">
        <f t="shared" si="28"/>
        <v>13940</v>
      </c>
      <c r="J351" s="107">
        <f>J352</f>
        <v>660</v>
      </c>
      <c r="K351" s="107">
        <f>K352</f>
        <v>660</v>
      </c>
      <c r="L351" s="102">
        <f t="shared" si="27"/>
        <v>358.4976018722113</v>
      </c>
      <c r="M351" s="102">
        <f>I351/G351*100</f>
        <v>2112.121212121212</v>
      </c>
    </row>
    <row r="352" spans="1:13" ht="27" customHeight="1">
      <c r="A352" s="105"/>
      <c r="B352" s="104">
        <v>42</v>
      </c>
      <c r="C352" s="104" t="s">
        <v>168</v>
      </c>
      <c r="D352" s="106"/>
      <c r="E352" s="136">
        <v>3888.45</v>
      </c>
      <c r="F352" s="136">
        <v>660</v>
      </c>
      <c r="G352" s="111">
        <f>G353</f>
        <v>660</v>
      </c>
      <c r="H352" s="111">
        <f t="shared" si="26"/>
        <v>13280</v>
      </c>
      <c r="I352" s="111">
        <v>13940</v>
      </c>
      <c r="J352" s="107">
        <v>660</v>
      </c>
      <c r="K352" s="107">
        <v>660</v>
      </c>
      <c r="L352" s="102">
        <f t="shared" si="27"/>
        <v>358.4976018722113</v>
      </c>
      <c r="M352" s="102">
        <f>I352/G352*100</f>
        <v>2112.121212121212</v>
      </c>
    </row>
    <row r="353" spans="1:13" ht="27" customHeight="1">
      <c r="A353" s="105"/>
      <c r="B353" s="104">
        <v>422</v>
      </c>
      <c r="C353" s="104" t="s">
        <v>312</v>
      </c>
      <c r="D353" s="106"/>
      <c r="E353" s="136">
        <v>3888.45</v>
      </c>
      <c r="F353" s="136">
        <v>660</v>
      </c>
      <c r="G353" s="110">
        <v>660</v>
      </c>
      <c r="H353" s="110">
        <f t="shared" si="26"/>
        <v>13280</v>
      </c>
      <c r="I353" s="110">
        <v>13940</v>
      </c>
      <c r="J353" s="107"/>
      <c r="K353" s="107"/>
      <c r="L353" s="102">
        <f t="shared" si="27"/>
        <v>358.4976018722113</v>
      </c>
      <c r="M353" s="102">
        <f>I353/G353*100</f>
        <v>2112.121212121212</v>
      </c>
    </row>
    <row r="354" spans="1:13" ht="27" customHeight="1">
      <c r="A354" s="108"/>
      <c r="B354" s="108" t="s">
        <v>24</v>
      </c>
      <c r="C354" s="108" t="s">
        <v>25</v>
      </c>
      <c r="D354" s="109">
        <v>62300</v>
      </c>
      <c r="E354" s="101"/>
      <c r="F354" s="101"/>
      <c r="G354" s="110"/>
      <c r="H354" s="110">
        <f t="shared" si="26"/>
        <v>660</v>
      </c>
      <c r="I354" s="110">
        <v>660</v>
      </c>
      <c r="J354" s="110"/>
      <c r="K354" s="110"/>
      <c r="L354" s="102"/>
      <c r="M354" s="102"/>
    </row>
    <row r="355" spans="1:13" ht="27" customHeight="1">
      <c r="A355" s="108"/>
      <c r="B355" s="108" t="s">
        <v>24</v>
      </c>
      <c r="C355" s="108" t="s">
        <v>25</v>
      </c>
      <c r="D355" s="109">
        <v>55263</v>
      </c>
      <c r="E355" s="101"/>
      <c r="F355" s="101"/>
      <c r="G355" s="110"/>
      <c r="H355" s="110">
        <f t="shared" si="26"/>
        <v>5259.9</v>
      </c>
      <c r="I355" s="110">
        <v>5259.9</v>
      </c>
      <c r="J355" s="110"/>
      <c r="K355" s="110"/>
      <c r="L355" s="102"/>
      <c r="M355" s="102"/>
    </row>
    <row r="356" spans="1:13" ht="27" customHeight="1">
      <c r="A356" s="108"/>
      <c r="B356" s="108">
        <v>4227</v>
      </c>
      <c r="C356" s="108" t="s">
        <v>370</v>
      </c>
      <c r="D356" s="109">
        <v>55263</v>
      </c>
      <c r="E356" s="101"/>
      <c r="F356" s="101"/>
      <c r="G356" s="110"/>
      <c r="H356" s="110">
        <f t="shared" si="26"/>
        <v>8020.1</v>
      </c>
      <c r="I356" s="110">
        <v>8020.1</v>
      </c>
      <c r="J356" s="110"/>
      <c r="K356" s="110"/>
      <c r="L356" s="102"/>
      <c r="M356" s="102"/>
    </row>
    <row r="357" spans="1:13" ht="27" customHeight="1">
      <c r="A357" s="105"/>
      <c r="B357" s="104">
        <v>426</v>
      </c>
      <c r="C357" s="104" t="s">
        <v>312</v>
      </c>
      <c r="D357" s="106"/>
      <c r="E357" s="136">
        <v>0</v>
      </c>
      <c r="F357" s="136">
        <v>0</v>
      </c>
      <c r="G357" s="111"/>
      <c r="H357" s="110">
        <f t="shared" si="26"/>
        <v>0</v>
      </c>
      <c r="I357" s="111"/>
      <c r="J357" s="107"/>
      <c r="K357" s="107"/>
      <c r="L357" s="102"/>
      <c r="M357" s="102"/>
    </row>
    <row r="358" spans="1:13" ht="27" customHeight="1">
      <c r="A358" s="108"/>
      <c r="B358" s="108">
        <v>4262</v>
      </c>
      <c r="C358" s="108" t="s">
        <v>313</v>
      </c>
      <c r="D358" s="109">
        <v>32300</v>
      </c>
      <c r="E358" s="101"/>
      <c r="F358" s="101"/>
      <c r="G358" s="110"/>
      <c r="H358" s="110"/>
      <c r="I358" s="110"/>
      <c r="J358" s="110"/>
      <c r="K358" s="110"/>
      <c r="L358" s="102"/>
      <c r="M358" s="102"/>
    </row>
    <row r="359" spans="1:13" ht="27" customHeight="1">
      <c r="A359" s="142" t="s">
        <v>320</v>
      </c>
      <c r="B359" s="143" t="s">
        <v>3</v>
      </c>
      <c r="C359" s="142" t="s">
        <v>321</v>
      </c>
      <c r="D359" s="144"/>
      <c r="E359" s="146">
        <v>3063.01</v>
      </c>
      <c r="F359" s="146">
        <v>1960</v>
      </c>
      <c r="G359" s="145">
        <f aca="true" t="shared" si="29" ref="G359:K361">G360</f>
        <v>2190</v>
      </c>
      <c r="H359" s="145">
        <f t="shared" si="26"/>
        <v>1000</v>
      </c>
      <c r="I359" s="145">
        <f t="shared" si="29"/>
        <v>3190</v>
      </c>
      <c r="J359" s="145">
        <f t="shared" si="29"/>
        <v>1330</v>
      </c>
      <c r="K359" s="145">
        <f t="shared" si="29"/>
        <v>1330</v>
      </c>
      <c r="L359" s="102">
        <f t="shared" si="27"/>
        <v>104.14592182199863</v>
      </c>
      <c r="M359" s="102">
        <f aca="true" t="shared" si="30" ref="M359:M370">I359/G359*100</f>
        <v>145.662100456621</v>
      </c>
    </row>
    <row r="360" spans="1:13" ht="27" customHeight="1">
      <c r="A360" s="105"/>
      <c r="B360" s="104">
        <v>4</v>
      </c>
      <c r="C360" s="104" t="s">
        <v>169</v>
      </c>
      <c r="D360" s="106"/>
      <c r="E360" s="136">
        <v>3063.01</v>
      </c>
      <c r="F360" s="136">
        <v>1960</v>
      </c>
      <c r="G360" s="111">
        <f t="shared" si="29"/>
        <v>2190</v>
      </c>
      <c r="H360" s="111">
        <f t="shared" si="26"/>
        <v>1000</v>
      </c>
      <c r="I360" s="111">
        <f t="shared" si="29"/>
        <v>3190</v>
      </c>
      <c r="J360" s="107">
        <f t="shared" si="29"/>
        <v>1330</v>
      </c>
      <c r="K360" s="107">
        <f t="shared" si="29"/>
        <v>1330</v>
      </c>
      <c r="L360" s="102">
        <f t="shared" si="27"/>
        <v>104.14592182199863</v>
      </c>
      <c r="M360" s="102">
        <f t="shared" si="30"/>
        <v>145.662100456621</v>
      </c>
    </row>
    <row r="361" spans="1:13" ht="27" customHeight="1">
      <c r="A361" s="105"/>
      <c r="B361" s="104">
        <v>42</v>
      </c>
      <c r="C361" s="104" t="s">
        <v>168</v>
      </c>
      <c r="D361" s="106"/>
      <c r="E361" s="136">
        <v>3063.01</v>
      </c>
      <c r="F361" s="136">
        <v>1960</v>
      </c>
      <c r="G361" s="111">
        <f t="shared" si="29"/>
        <v>2190</v>
      </c>
      <c r="H361" s="111">
        <f t="shared" si="26"/>
        <v>1000</v>
      </c>
      <c r="I361" s="111">
        <f t="shared" si="29"/>
        <v>3190</v>
      </c>
      <c r="J361" s="107">
        <v>1330</v>
      </c>
      <c r="K361" s="107">
        <v>1330</v>
      </c>
      <c r="L361" s="102">
        <f t="shared" si="27"/>
        <v>104.14592182199863</v>
      </c>
      <c r="M361" s="102">
        <f t="shared" si="30"/>
        <v>145.662100456621</v>
      </c>
    </row>
    <row r="362" spans="1:13" ht="27" customHeight="1">
      <c r="A362" s="105"/>
      <c r="B362" s="104" t="s">
        <v>58</v>
      </c>
      <c r="C362" s="104" t="s">
        <v>59</v>
      </c>
      <c r="D362" s="106"/>
      <c r="E362" s="136">
        <v>3063.01</v>
      </c>
      <c r="F362" s="136">
        <v>1960</v>
      </c>
      <c r="G362" s="111">
        <f>SUM(G363:G366)</f>
        <v>2190</v>
      </c>
      <c r="H362" s="111">
        <f t="shared" si="26"/>
        <v>1000</v>
      </c>
      <c r="I362" s="111">
        <f>SUM(I363:I366)</f>
        <v>3190</v>
      </c>
      <c r="J362" s="111"/>
      <c r="K362" s="111"/>
      <c r="L362" s="102">
        <f t="shared" si="27"/>
        <v>104.14592182199863</v>
      </c>
      <c r="M362" s="102">
        <f t="shared" si="30"/>
        <v>145.662100456621</v>
      </c>
    </row>
    <row r="363" spans="1:13" ht="27" customHeight="1">
      <c r="A363" s="108"/>
      <c r="B363" s="108" t="s">
        <v>60</v>
      </c>
      <c r="C363" s="108" t="s">
        <v>61</v>
      </c>
      <c r="D363" s="109">
        <v>11001</v>
      </c>
      <c r="E363" s="101"/>
      <c r="F363" s="101">
        <v>630</v>
      </c>
      <c r="G363" s="110">
        <v>630</v>
      </c>
      <c r="H363" s="110">
        <f t="shared" si="26"/>
        <v>0</v>
      </c>
      <c r="I363" s="110">
        <v>630</v>
      </c>
      <c r="J363" s="110"/>
      <c r="K363" s="110"/>
      <c r="L363" s="102"/>
      <c r="M363" s="102">
        <f t="shared" si="30"/>
        <v>100</v>
      </c>
    </row>
    <row r="364" spans="1:13" ht="27" customHeight="1">
      <c r="A364" s="108"/>
      <c r="B364" s="108" t="s">
        <v>60</v>
      </c>
      <c r="C364" s="108" t="s">
        <v>61</v>
      </c>
      <c r="D364" s="109">
        <v>32300</v>
      </c>
      <c r="E364" s="101"/>
      <c r="F364" s="101">
        <v>400</v>
      </c>
      <c r="G364" s="110">
        <v>400</v>
      </c>
      <c r="H364" s="110">
        <f t="shared" si="26"/>
        <v>0</v>
      </c>
      <c r="I364" s="110">
        <v>400</v>
      </c>
      <c r="J364" s="110"/>
      <c r="K364" s="110"/>
      <c r="L364" s="102"/>
      <c r="M364" s="102">
        <f t="shared" si="30"/>
        <v>100</v>
      </c>
    </row>
    <row r="365" spans="1:13" ht="27" customHeight="1">
      <c r="A365" s="108"/>
      <c r="B365" s="108" t="s">
        <v>60</v>
      </c>
      <c r="C365" s="108" t="s">
        <v>61</v>
      </c>
      <c r="D365" s="109">
        <v>53082</v>
      </c>
      <c r="E365" s="101"/>
      <c r="F365" s="101">
        <v>660</v>
      </c>
      <c r="G365" s="110">
        <v>660</v>
      </c>
      <c r="H365" s="110">
        <f t="shared" si="26"/>
        <v>0</v>
      </c>
      <c r="I365" s="110">
        <v>660</v>
      </c>
      <c r="J365" s="110"/>
      <c r="K365" s="110"/>
      <c r="L365" s="102"/>
      <c r="M365" s="102">
        <f t="shared" si="30"/>
        <v>100</v>
      </c>
    </row>
    <row r="366" spans="1:13" ht="27" customHeight="1">
      <c r="A366" s="108"/>
      <c r="B366" s="108">
        <v>4241</v>
      </c>
      <c r="C366" s="108" t="s">
        <v>61</v>
      </c>
      <c r="D366" s="109">
        <v>62300</v>
      </c>
      <c r="E366" s="101"/>
      <c r="F366" s="101">
        <v>270</v>
      </c>
      <c r="G366" s="110">
        <v>500</v>
      </c>
      <c r="H366" s="110">
        <f t="shared" si="26"/>
        <v>1000</v>
      </c>
      <c r="I366" s="110">
        <v>1500</v>
      </c>
      <c r="J366" s="110"/>
      <c r="K366" s="110"/>
      <c r="L366" s="102"/>
      <c r="M366" s="102">
        <f t="shared" si="30"/>
        <v>300</v>
      </c>
    </row>
    <row r="367" spans="1:13" ht="27" customHeight="1">
      <c r="A367" s="142" t="s">
        <v>368</v>
      </c>
      <c r="B367" s="143" t="s">
        <v>3</v>
      </c>
      <c r="C367" s="142" t="s">
        <v>369</v>
      </c>
      <c r="D367" s="144"/>
      <c r="E367" s="146">
        <v>0</v>
      </c>
      <c r="F367" s="146">
        <v>0</v>
      </c>
      <c r="G367" s="145">
        <f aca="true" t="shared" si="31" ref="G367:K368">G368</f>
        <v>2155.09</v>
      </c>
      <c r="H367" s="145">
        <f t="shared" si="26"/>
        <v>1525.8899999999999</v>
      </c>
      <c r="I367" s="145">
        <f t="shared" si="31"/>
        <v>3680.98</v>
      </c>
      <c r="J367" s="145">
        <f t="shared" si="31"/>
        <v>0</v>
      </c>
      <c r="K367" s="145">
        <f t="shared" si="31"/>
        <v>0</v>
      </c>
      <c r="L367" s="102"/>
      <c r="M367" s="102">
        <f t="shared" si="30"/>
        <v>170.80400354509555</v>
      </c>
    </row>
    <row r="368" spans="1:13" ht="27" customHeight="1">
      <c r="A368" s="105"/>
      <c r="B368" s="104">
        <v>4</v>
      </c>
      <c r="C368" s="104" t="s">
        <v>169</v>
      </c>
      <c r="D368" s="106"/>
      <c r="E368" s="136">
        <v>0</v>
      </c>
      <c r="F368" s="136">
        <v>0</v>
      </c>
      <c r="G368" s="111">
        <f t="shared" si="31"/>
        <v>2155.09</v>
      </c>
      <c r="H368" s="111">
        <f t="shared" si="26"/>
        <v>1525.8899999999999</v>
      </c>
      <c r="I368" s="111">
        <f t="shared" si="31"/>
        <v>3680.98</v>
      </c>
      <c r="J368" s="107">
        <f>J369</f>
        <v>0</v>
      </c>
      <c r="K368" s="107">
        <f>K369</f>
        <v>0</v>
      </c>
      <c r="L368" s="102"/>
      <c r="M368" s="102">
        <f t="shared" si="30"/>
        <v>170.80400354509555</v>
      </c>
    </row>
    <row r="369" spans="1:13" ht="27" customHeight="1">
      <c r="A369" s="105"/>
      <c r="B369" s="104">
        <v>42</v>
      </c>
      <c r="C369" s="104" t="s">
        <v>168</v>
      </c>
      <c r="D369" s="106"/>
      <c r="E369" s="136">
        <v>0</v>
      </c>
      <c r="F369" s="136">
        <v>0</v>
      </c>
      <c r="G369" s="111">
        <f>G370</f>
        <v>2155.09</v>
      </c>
      <c r="H369" s="111">
        <f t="shared" si="26"/>
        <v>1525.8899999999999</v>
      </c>
      <c r="I369" s="111">
        <f>I370</f>
        <v>3680.98</v>
      </c>
      <c r="J369" s="107">
        <v>0</v>
      </c>
      <c r="K369" s="107">
        <v>0</v>
      </c>
      <c r="L369" s="102"/>
      <c r="M369" s="102">
        <f t="shared" si="30"/>
        <v>170.80400354509555</v>
      </c>
    </row>
    <row r="370" spans="1:13" ht="27" customHeight="1">
      <c r="A370" s="105"/>
      <c r="B370" s="104">
        <v>422</v>
      </c>
      <c r="C370" s="104" t="s">
        <v>312</v>
      </c>
      <c r="D370" s="106"/>
      <c r="E370" s="136">
        <v>0</v>
      </c>
      <c r="F370" s="136">
        <v>0</v>
      </c>
      <c r="G370" s="111">
        <v>2155.09</v>
      </c>
      <c r="H370" s="111">
        <f t="shared" si="26"/>
        <v>1525.8899999999999</v>
      </c>
      <c r="I370" s="111">
        <v>3680.98</v>
      </c>
      <c r="J370" s="107"/>
      <c r="K370" s="107"/>
      <c r="L370" s="102"/>
      <c r="M370" s="102">
        <f t="shared" si="30"/>
        <v>170.80400354509555</v>
      </c>
    </row>
    <row r="371" spans="1:13" ht="27" customHeight="1">
      <c r="A371" s="108"/>
      <c r="B371" s="108">
        <v>4227</v>
      </c>
      <c r="C371" s="108" t="s">
        <v>370</v>
      </c>
      <c r="D371" s="109">
        <v>52082</v>
      </c>
      <c r="E371" s="101"/>
      <c r="F371" s="101"/>
      <c r="G371" s="110"/>
      <c r="H371" s="110">
        <f t="shared" si="26"/>
        <v>0</v>
      </c>
      <c r="I371" s="110"/>
      <c r="J371" s="110"/>
      <c r="K371" s="110"/>
      <c r="L371" s="102"/>
      <c r="M371" s="102"/>
    </row>
    <row r="372" spans="1:13" ht="27" customHeight="1">
      <c r="A372" s="170">
        <v>9108</v>
      </c>
      <c r="B372" s="171" t="s">
        <v>2</v>
      </c>
      <c r="C372" s="170" t="s">
        <v>319</v>
      </c>
      <c r="D372" s="171"/>
      <c r="E372" s="162">
        <v>28602.18</v>
      </c>
      <c r="F372" s="162">
        <v>0</v>
      </c>
      <c r="G372" s="147">
        <f>SUM(G373)</f>
        <v>0</v>
      </c>
      <c r="H372" s="147">
        <f t="shared" si="26"/>
        <v>0</v>
      </c>
      <c r="I372" s="147">
        <f>SUM(I373)</f>
        <v>0</v>
      </c>
      <c r="J372" s="162">
        <f>SUM(J373)</f>
        <v>0</v>
      </c>
      <c r="K372" s="162">
        <f>SUM(K373)</f>
        <v>0</v>
      </c>
      <c r="L372" s="102">
        <f t="shared" si="27"/>
        <v>0</v>
      </c>
      <c r="M372" s="102"/>
    </row>
    <row r="373" spans="1:13" ht="27" customHeight="1">
      <c r="A373" s="142" t="s">
        <v>318</v>
      </c>
      <c r="B373" s="143" t="s">
        <v>3</v>
      </c>
      <c r="C373" s="142" t="s">
        <v>317</v>
      </c>
      <c r="D373" s="144"/>
      <c r="E373" s="146">
        <v>28602.18</v>
      </c>
      <c r="F373" s="146">
        <v>0</v>
      </c>
      <c r="G373" s="145">
        <f>G374</f>
        <v>0</v>
      </c>
      <c r="H373" s="145">
        <f t="shared" si="26"/>
        <v>0</v>
      </c>
      <c r="I373" s="145">
        <f>I374</f>
        <v>0</v>
      </c>
      <c r="J373" s="145">
        <f>J374</f>
        <v>0</v>
      </c>
      <c r="K373" s="145">
        <f>K374</f>
        <v>0</v>
      </c>
      <c r="L373" s="102">
        <f t="shared" si="27"/>
        <v>0</v>
      </c>
      <c r="M373" s="102"/>
    </row>
    <row r="374" spans="1:13" ht="27" customHeight="1">
      <c r="A374" s="105"/>
      <c r="B374" s="104">
        <v>3</v>
      </c>
      <c r="C374" s="104" t="s">
        <v>165</v>
      </c>
      <c r="D374" s="106"/>
      <c r="E374" s="136">
        <v>28602.18</v>
      </c>
      <c r="F374" s="136">
        <v>0</v>
      </c>
      <c r="G374" s="111">
        <f>G375+G385+G439</f>
        <v>0</v>
      </c>
      <c r="H374" s="111">
        <f t="shared" si="26"/>
        <v>0</v>
      </c>
      <c r="I374" s="111">
        <f>I375+I385+I439</f>
        <v>0</v>
      </c>
      <c r="J374" s="107">
        <f>J375+J385+J439</f>
        <v>0</v>
      </c>
      <c r="K374" s="107">
        <f>K375+K385+K439</f>
        <v>0</v>
      </c>
      <c r="L374" s="102">
        <f t="shared" si="27"/>
        <v>0</v>
      </c>
      <c r="M374" s="102"/>
    </row>
    <row r="375" spans="1:13" ht="27" customHeight="1">
      <c r="A375" s="105"/>
      <c r="B375" s="104">
        <v>31</v>
      </c>
      <c r="C375" s="104" t="s">
        <v>237</v>
      </c>
      <c r="D375" s="106"/>
      <c r="E375" s="136">
        <v>27434.34</v>
      </c>
      <c r="F375" s="136">
        <v>0</v>
      </c>
      <c r="G375" s="111">
        <f>G376+G379+G382</f>
        <v>0</v>
      </c>
      <c r="H375" s="111">
        <f t="shared" si="26"/>
        <v>0</v>
      </c>
      <c r="I375" s="111">
        <f>I376+I379+I382</f>
        <v>0</v>
      </c>
      <c r="J375" s="107">
        <f>J376+J379+J382</f>
        <v>0</v>
      </c>
      <c r="K375" s="107">
        <f>K376+K379+K382</f>
        <v>0</v>
      </c>
      <c r="L375" s="102">
        <f t="shared" si="27"/>
        <v>0</v>
      </c>
      <c r="M375" s="102"/>
    </row>
    <row r="376" spans="1:13" ht="27" customHeight="1">
      <c r="A376" s="105"/>
      <c r="B376" s="104">
        <v>311</v>
      </c>
      <c r="C376" s="104" t="s">
        <v>238</v>
      </c>
      <c r="D376" s="106"/>
      <c r="E376" s="136">
        <v>21785.82</v>
      </c>
      <c r="F376" s="136">
        <v>0</v>
      </c>
      <c r="G376" s="111">
        <f>SUM(G377:G378)</f>
        <v>0</v>
      </c>
      <c r="H376" s="111">
        <f t="shared" si="26"/>
        <v>0</v>
      </c>
      <c r="I376" s="111">
        <f>SUM(I377:I378)</f>
        <v>0</v>
      </c>
      <c r="J376" s="107"/>
      <c r="K376" s="107"/>
      <c r="L376" s="102">
        <f t="shared" si="27"/>
        <v>0</v>
      </c>
      <c r="M376" s="102"/>
    </row>
    <row r="377" spans="1:13" ht="27" customHeight="1">
      <c r="A377" s="108"/>
      <c r="B377" s="108">
        <v>3111</v>
      </c>
      <c r="C377" s="108" t="s">
        <v>298</v>
      </c>
      <c r="D377" s="109">
        <v>11001</v>
      </c>
      <c r="E377" s="101"/>
      <c r="F377" s="101"/>
      <c r="G377" s="110"/>
      <c r="H377" s="110"/>
      <c r="I377" s="110"/>
      <c r="J377" s="110"/>
      <c r="K377" s="110"/>
      <c r="L377" s="102"/>
      <c r="M377" s="102"/>
    </row>
    <row r="378" spans="1:13" ht="27" customHeight="1">
      <c r="A378" s="108"/>
      <c r="B378" s="108">
        <v>3111</v>
      </c>
      <c r="C378" s="108" t="s">
        <v>298</v>
      </c>
      <c r="D378" s="109">
        <v>51100</v>
      </c>
      <c r="E378" s="101"/>
      <c r="F378" s="101"/>
      <c r="G378" s="110"/>
      <c r="H378" s="110"/>
      <c r="I378" s="110"/>
      <c r="J378" s="110"/>
      <c r="K378" s="110"/>
      <c r="L378" s="102"/>
      <c r="M378" s="102"/>
    </row>
    <row r="379" spans="1:13" ht="27" customHeight="1">
      <c r="A379" s="105"/>
      <c r="B379" s="104">
        <v>312</v>
      </c>
      <c r="C379" s="104" t="s">
        <v>240</v>
      </c>
      <c r="D379" s="106"/>
      <c r="E379" s="136">
        <v>2053.85</v>
      </c>
      <c r="F379" s="136"/>
      <c r="G379" s="110"/>
      <c r="H379" s="110"/>
      <c r="I379" s="110"/>
      <c r="J379" s="111"/>
      <c r="K379" s="111"/>
      <c r="L379" s="102">
        <f t="shared" si="27"/>
        <v>0</v>
      </c>
      <c r="M379" s="102"/>
    </row>
    <row r="380" spans="1:13" ht="27" customHeight="1">
      <c r="A380" s="108"/>
      <c r="B380" s="108">
        <v>3121</v>
      </c>
      <c r="C380" s="108" t="s">
        <v>316</v>
      </c>
      <c r="D380" s="109">
        <v>11001</v>
      </c>
      <c r="E380" s="101"/>
      <c r="F380" s="101"/>
      <c r="G380" s="110"/>
      <c r="H380" s="110"/>
      <c r="I380" s="110"/>
      <c r="J380" s="110"/>
      <c r="K380" s="110"/>
      <c r="L380" s="102"/>
      <c r="M380" s="102"/>
    </row>
    <row r="381" spans="1:13" ht="27" customHeight="1">
      <c r="A381" s="108"/>
      <c r="B381" s="108">
        <v>3121</v>
      </c>
      <c r="C381" s="108" t="s">
        <v>316</v>
      </c>
      <c r="D381" s="109">
        <v>51100</v>
      </c>
      <c r="E381" s="101"/>
      <c r="F381" s="101"/>
      <c r="G381" s="110"/>
      <c r="H381" s="110"/>
      <c r="I381" s="110"/>
      <c r="J381" s="110"/>
      <c r="K381" s="110"/>
      <c r="L381" s="102"/>
      <c r="M381" s="102"/>
    </row>
    <row r="382" spans="1:13" ht="27" customHeight="1">
      <c r="A382" s="105"/>
      <c r="B382" s="104">
        <v>313</v>
      </c>
      <c r="C382" s="104" t="s">
        <v>241</v>
      </c>
      <c r="D382" s="106"/>
      <c r="E382" s="136">
        <v>3594.66</v>
      </c>
      <c r="F382" s="136"/>
      <c r="G382" s="110"/>
      <c r="H382" s="110"/>
      <c r="I382" s="110"/>
      <c r="J382" s="107"/>
      <c r="K382" s="107"/>
      <c r="L382" s="102">
        <f t="shared" si="27"/>
        <v>0</v>
      </c>
      <c r="M382" s="102"/>
    </row>
    <row r="383" spans="1:13" ht="27" customHeight="1">
      <c r="A383" s="108"/>
      <c r="B383" s="108">
        <v>3132</v>
      </c>
      <c r="C383" s="108" t="s">
        <v>242</v>
      </c>
      <c r="D383" s="109">
        <v>11001</v>
      </c>
      <c r="E383" s="101"/>
      <c r="F383" s="101"/>
      <c r="G383" s="110"/>
      <c r="H383" s="110"/>
      <c r="I383" s="110"/>
      <c r="J383" s="110"/>
      <c r="K383" s="110"/>
      <c r="L383" s="102"/>
      <c r="M383" s="102"/>
    </row>
    <row r="384" spans="1:13" ht="27" customHeight="1">
      <c r="A384" s="108"/>
      <c r="B384" s="108">
        <v>3132</v>
      </c>
      <c r="C384" s="108" t="s">
        <v>242</v>
      </c>
      <c r="D384" s="109">
        <v>51100</v>
      </c>
      <c r="E384" s="101"/>
      <c r="F384" s="101"/>
      <c r="G384" s="110"/>
      <c r="H384" s="110"/>
      <c r="I384" s="110"/>
      <c r="J384" s="110"/>
      <c r="K384" s="110"/>
      <c r="L384" s="102"/>
      <c r="M384" s="102"/>
    </row>
    <row r="385" spans="1:13" ht="27" customHeight="1">
      <c r="A385" s="105"/>
      <c r="B385" s="104">
        <v>32</v>
      </c>
      <c r="C385" s="104" t="s">
        <v>164</v>
      </c>
      <c r="D385" s="106"/>
      <c r="E385" s="136">
        <v>1167.85</v>
      </c>
      <c r="F385" s="136"/>
      <c r="G385" s="110"/>
      <c r="H385" s="110"/>
      <c r="I385" s="110"/>
      <c r="J385" s="107">
        <f>J386+J434</f>
        <v>0</v>
      </c>
      <c r="K385" s="107">
        <f>K386+K434</f>
        <v>0</v>
      </c>
      <c r="L385" s="102">
        <f t="shared" si="27"/>
        <v>0</v>
      </c>
      <c r="M385" s="102"/>
    </row>
    <row r="386" spans="1:13" ht="27" customHeight="1">
      <c r="A386" s="105"/>
      <c r="B386" s="104">
        <v>321</v>
      </c>
      <c r="C386" s="104" t="s">
        <v>6</v>
      </c>
      <c r="D386" s="106"/>
      <c r="E386" s="136">
        <v>1167.85</v>
      </c>
      <c r="F386" s="136"/>
      <c r="G386" s="110"/>
      <c r="H386" s="110"/>
      <c r="I386" s="110"/>
      <c r="J386" s="107"/>
      <c r="K386" s="107"/>
      <c r="L386" s="102">
        <f t="shared" si="27"/>
        <v>0</v>
      </c>
      <c r="M386" s="102"/>
    </row>
    <row r="387" spans="1:13" ht="27" customHeight="1">
      <c r="A387" s="108"/>
      <c r="B387" s="108">
        <v>3212</v>
      </c>
      <c r="C387" s="108" t="s">
        <v>244</v>
      </c>
      <c r="D387" s="109">
        <v>11001</v>
      </c>
      <c r="E387" s="101"/>
      <c r="F387" s="101"/>
      <c r="G387" s="110"/>
      <c r="H387" s="110"/>
      <c r="I387" s="110"/>
      <c r="J387" s="110"/>
      <c r="K387" s="110"/>
      <c r="L387" s="102"/>
      <c r="M387" s="102"/>
    </row>
    <row r="388" spans="1:13" ht="27" customHeight="1">
      <c r="A388" s="108"/>
      <c r="B388" s="108">
        <v>3212</v>
      </c>
      <c r="C388" s="108" t="s">
        <v>244</v>
      </c>
      <c r="D388" s="109">
        <v>51100</v>
      </c>
      <c r="E388" s="101"/>
      <c r="F388" s="101"/>
      <c r="G388" s="110"/>
      <c r="H388" s="110"/>
      <c r="I388" s="110"/>
      <c r="J388" s="110"/>
      <c r="K388" s="110"/>
      <c r="L388" s="102"/>
      <c r="M388" s="102"/>
    </row>
    <row r="389" spans="1:13" ht="27" customHeight="1">
      <c r="A389" s="170">
        <v>9211</v>
      </c>
      <c r="B389" s="171" t="s">
        <v>2</v>
      </c>
      <c r="C389" s="170" t="s">
        <v>341</v>
      </c>
      <c r="D389" s="171"/>
      <c r="E389" s="162">
        <v>20827.99</v>
      </c>
      <c r="F389" s="162">
        <v>33991</v>
      </c>
      <c r="G389" s="147">
        <f>SUM(G390)</f>
        <v>48391</v>
      </c>
      <c r="H389" s="147">
        <f t="shared" si="26"/>
        <v>-4155.75</v>
      </c>
      <c r="I389" s="147">
        <f>SUM(I390)</f>
        <v>44235.25</v>
      </c>
      <c r="J389" s="162">
        <f>SUM(J390)</f>
        <v>0</v>
      </c>
      <c r="K389" s="162">
        <f>SUM(K390)</f>
        <v>0</v>
      </c>
      <c r="L389" s="102">
        <f t="shared" si="27"/>
        <v>212.38367216423666</v>
      </c>
      <c r="M389" s="102">
        <f aca="true" t="shared" si="32" ref="M389:M406">I389/G389*100</f>
        <v>91.41214275381786</v>
      </c>
    </row>
    <row r="390" spans="1:13" ht="27" customHeight="1">
      <c r="A390" s="142" t="s">
        <v>342</v>
      </c>
      <c r="B390" s="143" t="s">
        <v>3</v>
      </c>
      <c r="C390" s="142" t="s">
        <v>343</v>
      </c>
      <c r="D390" s="144"/>
      <c r="E390" s="146">
        <v>20827.99</v>
      </c>
      <c r="F390" s="146">
        <v>33991</v>
      </c>
      <c r="G390" s="145">
        <f>G391</f>
        <v>48391</v>
      </c>
      <c r="H390" s="145">
        <f t="shared" si="26"/>
        <v>-4155.75</v>
      </c>
      <c r="I390" s="145">
        <f>I391</f>
        <v>44235.25</v>
      </c>
      <c r="J390" s="145">
        <f>J391</f>
        <v>0</v>
      </c>
      <c r="K390" s="145">
        <f>K391</f>
        <v>0</v>
      </c>
      <c r="L390" s="102">
        <f t="shared" si="27"/>
        <v>212.38367216423666</v>
      </c>
      <c r="M390" s="102">
        <f t="shared" si="32"/>
        <v>91.41214275381786</v>
      </c>
    </row>
    <row r="391" spans="1:13" ht="27" customHeight="1">
      <c r="A391" s="105"/>
      <c r="B391" s="104">
        <v>3</v>
      </c>
      <c r="C391" s="104" t="s">
        <v>165</v>
      </c>
      <c r="D391" s="106"/>
      <c r="E391" s="136">
        <v>20827.99</v>
      </c>
      <c r="F391" s="136">
        <v>33991</v>
      </c>
      <c r="G391" s="111">
        <f>G392+G402+G456</f>
        <v>48391</v>
      </c>
      <c r="H391" s="111">
        <f t="shared" si="26"/>
        <v>-4155.75</v>
      </c>
      <c r="I391" s="111">
        <f>I392+I402+I456</f>
        <v>44235.25</v>
      </c>
      <c r="J391" s="107">
        <f>J392+J402+J456</f>
        <v>0</v>
      </c>
      <c r="K391" s="107">
        <f>K392+K402+K456</f>
        <v>0</v>
      </c>
      <c r="L391" s="102">
        <f t="shared" si="27"/>
        <v>212.38367216423666</v>
      </c>
      <c r="M391" s="102">
        <f t="shared" si="32"/>
        <v>91.41214275381786</v>
      </c>
    </row>
    <row r="392" spans="1:13" ht="27" customHeight="1">
      <c r="A392" s="105"/>
      <c r="B392" s="104">
        <v>31</v>
      </c>
      <c r="C392" s="104" t="s">
        <v>237</v>
      </c>
      <c r="D392" s="106"/>
      <c r="E392" s="136">
        <v>20038.39</v>
      </c>
      <c r="F392" s="136">
        <v>32428</v>
      </c>
      <c r="G392" s="111">
        <f>G393+G396+G399</f>
        <v>46300</v>
      </c>
      <c r="H392" s="111">
        <f t="shared" si="26"/>
        <v>-3840.1500000000015</v>
      </c>
      <c r="I392" s="111">
        <f>I393+I396+I399</f>
        <v>42459.85</v>
      </c>
      <c r="J392" s="107">
        <f>J393+J396+J399</f>
        <v>0</v>
      </c>
      <c r="K392" s="107">
        <f>K393+K396+K399</f>
        <v>0</v>
      </c>
      <c r="L392" s="102">
        <f t="shared" si="27"/>
        <v>211.89252230343857</v>
      </c>
      <c r="M392" s="102">
        <f t="shared" si="32"/>
        <v>91.70593952483802</v>
      </c>
    </row>
    <row r="393" spans="1:13" ht="27" customHeight="1">
      <c r="A393" s="105"/>
      <c r="B393" s="104">
        <v>311</v>
      </c>
      <c r="C393" s="104" t="s">
        <v>238</v>
      </c>
      <c r="D393" s="106"/>
      <c r="E393" s="136">
        <v>14947.16</v>
      </c>
      <c r="F393" s="136">
        <v>26217</v>
      </c>
      <c r="G393" s="111">
        <f>SUM(G394:G395)</f>
        <v>35900</v>
      </c>
      <c r="H393" s="111">
        <f t="shared" si="26"/>
        <v>-2109.8199999999997</v>
      </c>
      <c r="I393" s="111">
        <f>SUM(I394:I395)</f>
        <v>33790.18</v>
      </c>
      <c r="J393" s="107"/>
      <c r="K393" s="107"/>
      <c r="L393" s="102">
        <f t="shared" si="27"/>
        <v>226.06421554328716</v>
      </c>
      <c r="M393" s="102">
        <f t="shared" si="32"/>
        <v>94.12306406685236</v>
      </c>
    </row>
    <row r="394" spans="1:13" ht="27" customHeight="1">
      <c r="A394" s="108"/>
      <c r="B394" s="108">
        <v>3111</v>
      </c>
      <c r="C394" s="108" t="s">
        <v>298</v>
      </c>
      <c r="D394" s="109">
        <v>11001</v>
      </c>
      <c r="E394" s="101"/>
      <c r="F394" s="101">
        <v>4817</v>
      </c>
      <c r="G394" s="110">
        <v>14500</v>
      </c>
      <c r="H394" s="110">
        <f t="shared" si="26"/>
        <v>-2109.8199999999997</v>
      </c>
      <c r="I394" s="110">
        <v>12390.18</v>
      </c>
      <c r="J394" s="110"/>
      <c r="K394" s="110"/>
      <c r="L394" s="102"/>
      <c r="M394" s="102">
        <f t="shared" si="32"/>
        <v>85.44951724137931</v>
      </c>
    </row>
    <row r="395" spans="1:13" ht="27" customHeight="1">
      <c r="A395" s="108"/>
      <c r="B395" s="108">
        <v>3111</v>
      </c>
      <c r="C395" s="108" t="s">
        <v>298</v>
      </c>
      <c r="D395" s="109">
        <v>51100</v>
      </c>
      <c r="E395" s="101"/>
      <c r="F395" s="101">
        <v>21400</v>
      </c>
      <c r="G395" s="110">
        <v>21400</v>
      </c>
      <c r="H395" s="110">
        <f t="shared" si="26"/>
        <v>0</v>
      </c>
      <c r="I395" s="110">
        <v>21400</v>
      </c>
      <c r="J395" s="110"/>
      <c r="K395" s="110"/>
      <c r="L395" s="102"/>
      <c r="M395" s="102">
        <f t="shared" si="32"/>
        <v>100</v>
      </c>
    </row>
    <row r="396" spans="1:13" ht="27" customHeight="1">
      <c r="A396" s="105"/>
      <c r="B396" s="104">
        <v>312</v>
      </c>
      <c r="C396" s="104" t="s">
        <v>240</v>
      </c>
      <c r="D396" s="106"/>
      <c r="E396" s="136">
        <v>2624.94</v>
      </c>
      <c r="F396" s="136">
        <v>1885</v>
      </c>
      <c r="G396" s="111">
        <f>G397+G398</f>
        <v>4394</v>
      </c>
      <c r="H396" s="111">
        <f t="shared" si="26"/>
        <v>-1394</v>
      </c>
      <c r="I396" s="111">
        <f>I397+I398</f>
        <v>3000</v>
      </c>
      <c r="J396" s="111"/>
      <c r="K396" s="111"/>
      <c r="L396" s="102">
        <f t="shared" si="27"/>
        <v>114.28832659032207</v>
      </c>
      <c r="M396" s="102">
        <f t="shared" si="32"/>
        <v>68.27492034592626</v>
      </c>
    </row>
    <row r="397" spans="1:13" ht="27" customHeight="1">
      <c r="A397" s="108"/>
      <c r="B397" s="108">
        <v>3121</v>
      </c>
      <c r="C397" s="108" t="s">
        <v>316</v>
      </c>
      <c r="D397" s="109">
        <v>11001</v>
      </c>
      <c r="E397" s="101"/>
      <c r="F397" s="101">
        <v>491</v>
      </c>
      <c r="G397" s="110">
        <v>3000</v>
      </c>
      <c r="H397" s="110">
        <f aca="true" t="shared" si="33" ref="H397:H424">I397-G397</f>
        <v>-1394</v>
      </c>
      <c r="I397" s="110">
        <v>1606</v>
      </c>
      <c r="J397" s="110"/>
      <c r="K397" s="110"/>
      <c r="L397" s="102"/>
      <c r="M397" s="102">
        <f t="shared" si="32"/>
        <v>53.53333333333333</v>
      </c>
    </row>
    <row r="398" spans="1:13" ht="27" customHeight="1">
      <c r="A398" s="108"/>
      <c r="B398" s="108">
        <v>3121</v>
      </c>
      <c r="C398" s="108" t="s">
        <v>316</v>
      </c>
      <c r="D398" s="109">
        <v>51100</v>
      </c>
      <c r="E398" s="101"/>
      <c r="F398" s="101">
        <v>1394</v>
      </c>
      <c r="G398" s="110">
        <v>1394</v>
      </c>
      <c r="H398" s="110">
        <f t="shared" si="33"/>
        <v>0</v>
      </c>
      <c r="I398" s="110">
        <v>1394</v>
      </c>
      <c r="J398" s="110"/>
      <c r="K398" s="110"/>
      <c r="L398" s="102"/>
      <c r="M398" s="102">
        <f t="shared" si="32"/>
        <v>100</v>
      </c>
    </row>
    <row r="399" spans="1:13" ht="27" customHeight="1">
      <c r="A399" s="105"/>
      <c r="B399" s="104">
        <v>313</v>
      </c>
      <c r="C399" s="104" t="s">
        <v>241</v>
      </c>
      <c r="D399" s="106"/>
      <c r="E399" s="136">
        <v>2466.28</v>
      </c>
      <c r="F399" s="136">
        <v>4326</v>
      </c>
      <c r="G399" s="111">
        <f>SUM(G400:G401)</f>
        <v>6006</v>
      </c>
      <c r="H399" s="111">
        <f t="shared" si="33"/>
        <v>-336.3299999999999</v>
      </c>
      <c r="I399" s="111">
        <f>SUM(I400:I401)</f>
        <v>5669.67</v>
      </c>
      <c r="J399" s="107"/>
      <c r="K399" s="107"/>
      <c r="L399" s="102">
        <f>I399/E399*100</f>
        <v>229.88752290899654</v>
      </c>
      <c r="M399" s="102">
        <f t="shared" si="32"/>
        <v>94.4000999000999</v>
      </c>
    </row>
    <row r="400" spans="1:13" ht="27" customHeight="1">
      <c r="A400" s="108"/>
      <c r="B400" s="108">
        <v>3132</v>
      </c>
      <c r="C400" s="108" t="s">
        <v>242</v>
      </c>
      <c r="D400" s="109">
        <v>11001</v>
      </c>
      <c r="E400" s="101"/>
      <c r="F400" s="101">
        <v>795</v>
      </c>
      <c r="G400" s="110">
        <v>2475</v>
      </c>
      <c r="H400" s="110">
        <f t="shared" si="33"/>
        <v>-336.3299999999999</v>
      </c>
      <c r="I400" s="110">
        <v>2138.67</v>
      </c>
      <c r="J400" s="110"/>
      <c r="K400" s="110"/>
      <c r="L400" s="102"/>
      <c r="M400" s="102">
        <f t="shared" si="32"/>
        <v>86.41090909090909</v>
      </c>
    </row>
    <row r="401" spans="1:13" ht="27" customHeight="1">
      <c r="A401" s="108"/>
      <c r="B401" s="108">
        <v>3132</v>
      </c>
      <c r="C401" s="108" t="s">
        <v>242</v>
      </c>
      <c r="D401" s="109">
        <v>51100</v>
      </c>
      <c r="E401" s="101"/>
      <c r="F401" s="101">
        <v>3531</v>
      </c>
      <c r="G401" s="110">
        <v>3531</v>
      </c>
      <c r="H401" s="110">
        <f t="shared" si="33"/>
        <v>0</v>
      </c>
      <c r="I401" s="110">
        <v>3531</v>
      </c>
      <c r="J401" s="110"/>
      <c r="K401" s="110"/>
      <c r="L401" s="102"/>
      <c r="M401" s="102">
        <f t="shared" si="32"/>
        <v>100</v>
      </c>
    </row>
    <row r="402" spans="1:13" ht="27" customHeight="1">
      <c r="A402" s="105"/>
      <c r="B402" s="104">
        <v>32</v>
      </c>
      <c r="C402" s="104" t="s">
        <v>164</v>
      </c>
      <c r="D402" s="106"/>
      <c r="E402" s="136">
        <v>789.6</v>
      </c>
      <c r="F402" s="136">
        <v>1563</v>
      </c>
      <c r="G402" s="111">
        <f>G403+G451</f>
        <v>2091</v>
      </c>
      <c r="H402" s="111">
        <f t="shared" si="33"/>
        <v>-315.5999999999999</v>
      </c>
      <c r="I402" s="111">
        <f>I403+I451</f>
        <v>1775.4</v>
      </c>
      <c r="J402" s="107">
        <f>J403+J451</f>
        <v>0</v>
      </c>
      <c r="K402" s="107">
        <f>K403+K451</f>
        <v>0</v>
      </c>
      <c r="L402" s="102">
        <f>I402/E402*100</f>
        <v>224.84802431610942</v>
      </c>
      <c r="M402" s="102">
        <f t="shared" si="32"/>
        <v>84.90674318507891</v>
      </c>
    </row>
    <row r="403" spans="1:13" ht="27" customHeight="1">
      <c r="A403" s="105"/>
      <c r="B403" s="104">
        <v>321</v>
      </c>
      <c r="C403" s="104" t="s">
        <v>6</v>
      </c>
      <c r="D403" s="106"/>
      <c r="E403" s="136">
        <v>789.6</v>
      </c>
      <c r="F403" s="136">
        <v>1563</v>
      </c>
      <c r="G403" s="111">
        <f>SUM(G404:G406)</f>
        <v>2091</v>
      </c>
      <c r="H403" s="111">
        <f t="shared" si="33"/>
        <v>-315.5999999999999</v>
      </c>
      <c r="I403" s="111">
        <f>SUM(I404:I406)</f>
        <v>1775.4</v>
      </c>
      <c r="J403" s="107"/>
      <c r="K403" s="107"/>
      <c r="L403" s="102">
        <f>I403/E403*100</f>
        <v>224.84802431610942</v>
      </c>
      <c r="M403" s="102">
        <f t="shared" si="32"/>
        <v>84.90674318507891</v>
      </c>
    </row>
    <row r="404" spans="1:13" ht="27" customHeight="1">
      <c r="A404" s="108"/>
      <c r="B404" s="108" t="s">
        <v>8</v>
      </c>
      <c r="C404" s="108" t="s">
        <v>9</v>
      </c>
      <c r="D404" s="109">
        <v>11001</v>
      </c>
      <c r="E404" s="101"/>
      <c r="F404" s="101">
        <v>0</v>
      </c>
      <c r="G404" s="148">
        <v>212.4</v>
      </c>
      <c r="H404" s="110">
        <f t="shared" si="33"/>
        <v>0</v>
      </c>
      <c r="I404" s="164">
        <v>212.4</v>
      </c>
      <c r="J404" s="155"/>
      <c r="K404" s="155"/>
      <c r="L404" s="102"/>
      <c r="M404" s="102">
        <f t="shared" si="32"/>
        <v>100</v>
      </c>
    </row>
    <row r="405" spans="1:13" ht="27" customHeight="1">
      <c r="A405" s="108"/>
      <c r="B405" s="108">
        <v>3212</v>
      </c>
      <c r="C405" s="108" t="s">
        <v>244</v>
      </c>
      <c r="D405" s="109">
        <v>11001</v>
      </c>
      <c r="E405" s="101"/>
      <c r="F405" s="101">
        <v>245</v>
      </c>
      <c r="G405" s="110">
        <v>560.6</v>
      </c>
      <c r="H405" s="110">
        <f t="shared" si="33"/>
        <v>-315.6</v>
      </c>
      <c r="I405" s="110">
        <v>245</v>
      </c>
      <c r="J405" s="110"/>
      <c r="K405" s="110"/>
      <c r="L405" s="102"/>
      <c r="M405" s="102">
        <f t="shared" si="32"/>
        <v>43.70317516946129</v>
      </c>
    </row>
    <row r="406" spans="1:13" ht="27" customHeight="1">
      <c r="A406" s="108"/>
      <c r="B406" s="108">
        <v>3212</v>
      </c>
      <c r="C406" s="108" t="s">
        <v>244</v>
      </c>
      <c r="D406" s="109">
        <v>51100</v>
      </c>
      <c r="E406" s="101"/>
      <c r="F406" s="101">
        <v>1318.41</v>
      </c>
      <c r="G406" s="110">
        <v>1318</v>
      </c>
      <c r="H406" s="110">
        <f t="shared" si="33"/>
        <v>0</v>
      </c>
      <c r="I406" s="110">
        <v>1318</v>
      </c>
      <c r="J406" s="110"/>
      <c r="K406" s="110"/>
      <c r="L406" s="102"/>
      <c r="M406" s="102">
        <f t="shared" si="32"/>
        <v>100</v>
      </c>
    </row>
    <row r="407" spans="1:13" ht="27" customHeight="1">
      <c r="A407" s="170">
        <v>9212</v>
      </c>
      <c r="B407" s="171" t="s">
        <v>2</v>
      </c>
      <c r="C407" s="170" t="s">
        <v>394</v>
      </c>
      <c r="D407" s="171"/>
      <c r="E407" s="162">
        <v>0</v>
      </c>
      <c r="F407" s="162">
        <v>0</v>
      </c>
      <c r="G407" s="147">
        <f>SUM(G408)</f>
        <v>0</v>
      </c>
      <c r="H407" s="147">
        <f t="shared" si="33"/>
        <v>35000</v>
      </c>
      <c r="I407" s="147">
        <f>SUM(I408)</f>
        <v>35000</v>
      </c>
      <c r="J407" s="162">
        <f>SUM(J408)</f>
        <v>0</v>
      </c>
      <c r="K407" s="162">
        <f>SUM(K408)</f>
        <v>0</v>
      </c>
      <c r="L407" s="102"/>
      <c r="M407" s="102"/>
    </row>
    <row r="408" spans="1:13" ht="27" customHeight="1">
      <c r="A408" s="142" t="s">
        <v>396</v>
      </c>
      <c r="B408" s="143" t="s">
        <v>3</v>
      </c>
      <c r="C408" s="142" t="s">
        <v>395</v>
      </c>
      <c r="D408" s="144"/>
      <c r="E408" s="146">
        <v>0</v>
      </c>
      <c r="F408" s="146">
        <v>0</v>
      </c>
      <c r="G408" s="145">
        <f>G409</f>
        <v>0</v>
      </c>
      <c r="H408" s="145">
        <f t="shared" si="33"/>
        <v>35000</v>
      </c>
      <c r="I408" s="145">
        <f>I409</f>
        <v>35000</v>
      </c>
      <c r="J408" s="145">
        <f>J409</f>
        <v>0</v>
      </c>
      <c r="K408" s="145">
        <f>K409</f>
        <v>0</v>
      </c>
      <c r="L408" s="102"/>
      <c r="M408" s="102"/>
    </row>
    <row r="409" spans="1:13" ht="27" customHeight="1">
      <c r="A409" s="105"/>
      <c r="B409" s="104">
        <v>3</v>
      </c>
      <c r="C409" s="104" t="s">
        <v>165</v>
      </c>
      <c r="D409" s="106"/>
      <c r="E409" s="136">
        <v>0</v>
      </c>
      <c r="F409" s="136">
        <v>0</v>
      </c>
      <c r="G409" s="111">
        <f>G410+G420+G474</f>
        <v>0</v>
      </c>
      <c r="H409" s="111">
        <f t="shared" si="33"/>
        <v>35000</v>
      </c>
      <c r="I409" s="111">
        <f>I410+I420+I474</f>
        <v>35000</v>
      </c>
      <c r="J409" s="107">
        <f>J410+J420+J474</f>
        <v>0</v>
      </c>
      <c r="K409" s="107">
        <f>K410+K420+K474</f>
        <v>0</v>
      </c>
      <c r="L409" s="102"/>
      <c r="M409" s="102"/>
    </row>
    <row r="410" spans="1:13" ht="27" customHeight="1">
      <c r="A410" s="105"/>
      <c r="B410" s="104">
        <v>31</v>
      </c>
      <c r="C410" s="104" t="s">
        <v>237</v>
      </c>
      <c r="D410" s="106"/>
      <c r="E410" s="136">
        <v>0</v>
      </c>
      <c r="F410" s="136">
        <v>0</v>
      </c>
      <c r="G410" s="111">
        <f>G411+G414+G417</f>
        <v>0</v>
      </c>
      <c r="H410" s="111">
        <f t="shared" si="33"/>
        <v>33419.91</v>
      </c>
      <c r="I410" s="111">
        <f>I411+I414+I417</f>
        <v>33419.91</v>
      </c>
      <c r="J410" s="107">
        <f>J411+J414+J417</f>
        <v>0</v>
      </c>
      <c r="K410" s="107">
        <f>K411+K414+K417</f>
        <v>0</v>
      </c>
      <c r="L410" s="102"/>
      <c r="M410" s="102"/>
    </row>
    <row r="411" spans="1:13" ht="27" customHeight="1">
      <c r="A411" s="105"/>
      <c r="B411" s="104">
        <v>311</v>
      </c>
      <c r="C411" s="104" t="s">
        <v>238</v>
      </c>
      <c r="D411" s="106"/>
      <c r="E411" s="136">
        <v>0</v>
      </c>
      <c r="F411" s="136">
        <v>0</v>
      </c>
      <c r="G411" s="111">
        <f>SUM(G412:G413)</f>
        <v>0</v>
      </c>
      <c r="H411" s="111">
        <f t="shared" si="33"/>
        <v>22153.65</v>
      </c>
      <c r="I411" s="111">
        <f>SUM(I412:I413)</f>
        <v>22153.65</v>
      </c>
      <c r="J411" s="107"/>
      <c r="K411" s="107"/>
      <c r="L411" s="102"/>
      <c r="M411" s="102"/>
    </row>
    <row r="412" spans="1:13" ht="27" customHeight="1">
      <c r="A412" s="108"/>
      <c r="B412" s="108">
        <v>3111</v>
      </c>
      <c r="C412" s="108" t="s">
        <v>298</v>
      </c>
      <c r="D412" s="109">
        <v>11001</v>
      </c>
      <c r="E412" s="101"/>
      <c r="F412" s="101"/>
      <c r="G412" s="110"/>
      <c r="H412" s="110">
        <f t="shared" si="33"/>
        <v>4986.65</v>
      </c>
      <c r="I412" s="110">
        <v>4986.65</v>
      </c>
      <c r="J412" s="110"/>
      <c r="K412" s="110"/>
      <c r="L412" s="102"/>
      <c r="M412" s="102"/>
    </row>
    <row r="413" spans="1:13" ht="27" customHeight="1">
      <c r="A413" s="108"/>
      <c r="B413" s="108">
        <v>3111</v>
      </c>
      <c r="C413" s="108" t="s">
        <v>298</v>
      </c>
      <c r="D413" s="109">
        <v>51100</v>
      </c>
      <c r="E413" s="101"/>
      <c r="F413" s="101"/>
      <c r="G413" s="110"/>
      <c r="H413" s="110">
        <f t="shared" si="33"/>
        <v>17167</v>
      </c>
      <c r="I413" s="110">
        <v>17167</v>
      </c>
      <c r="J413" s="110"/>
      <c r="K413" s="110"/>
      <c r="L413" s="102"/>
      <c r="M413" s="102"/>
    </row>
    <row r="414" spans="1:13" ht="27" customHeight="1">
      <c r="A414" s="105"/>
      <c r="B414" s="104">
        <v>312</v>
      </c>
      <c r="C414" s="104" t="s">
        <v>240</v>
      </c>
      <c r="D414" s="106"/>
      <c r="E414" s="136"/>
      <c r="F414" s="136"/>
      <c r="G414" s="110"/>
      <c r="H414" s="111">
        <f t="shared" si="33"/>
        <v>7600</v>
      </c>
      <c r="I414" s="111">
        <f>I415+I416</f>
        <v>7600</v>
      </c>
      <c r="J414" s="111"/>
      <c r="K414" s="111"/>
      <c r="L414" s="102"/>
      <c r="M414" s="102"/>
    </row>
    <row r="415" spans="1:13" ht="27" customHeight="1">
      <c r="A415" s="108"/>
      <c r="B415" s="108">
        <v>3121</v>
      </c>
      <c r="C415" s="108" t="s">
        <v>316</v>
      </c>
      <c r="D415" s="109">
        <v>11001</v>
      </c>
      <c r="E415" s="101"/>
      <c r="F415" s="101"/>
      <c r="G415" s="110"/>
      <c r="H415" s="110">
        <f t="shared" si="33"/>
        <v>4600</v>
      </c>
      <c r="I415" s="110">
        <v>4600</v>
      </c>
      <c r="J415" s="110"/>
      <c r="K415" s="110"/>
      <c r="L415" s="102"/>
      <c r="M415" s="102"/>
    </row>
    <row r="416" spans="1:13" ht="27" customHeight="1">
      <c r="A416" s="108"/>
      <c r="B416" s="108">
        <v>3121</v>
      </c>
      <c r="C416" s="108" t="s">
        <v>316</v>
      </c>
      <c r="D416" s="109">
        <v>51100</v>
      </c>
      <c r="E416" s="101"/>
      <c r="F416" s="101"/>
      <c r="G416" s="110"/>
      <c r="H416" s="110">
        <f t="shared" si="33"/>
        <v>3000</v>
      </c>
      <c r="I416" s="110">
        <v>3000</v>
      </c>
      <c r="J416" s="110"/>
      <c r="K416" s="110"/>
      <c r="L416" s="102"/>
      <c r="M416" s="102"/>
    </row>
    <row r="417" spans="1:13" ht="27" customHeight="1">
      <c r="A417" s="105"/>
      <c r="B417" s="104">
        <v>313</v>
      </c>
      <c r="C417" s="104" t="s">
        <v>241</v>
      </c>
      <c r="D417" s="106"/>
      <c r="E417" s="136"/>
      <c r="F417" s="136"/>
      <c r="G417" s="110"/>
      <c r="H417" s="111">
        <f t="shared" si="33"/>
        <v>3666.26</v>
      </c>
      <c r="I417" s="111">
        <f>SUM(I418:I419)</f>
        <v>3666.26</v>
      </c>
      <c r="J417" s="107"/>
      <c r="K417" s="107"/>
      <c r="L417" s="102"/>
      <c r="M417" s="102"/>
    </row>
    <row r="418" spans="1:13" ht="27" customHeight="1">
      <c r="A418" s="108"/>
      <c r="B418" s="108">
        <v>3132</v>
      </c>
      <c r="C418" s="108" t="s">
        <v>242</v>
      </c>
      <c r="D418" s="109">
        <v>11001</v>
      </c>
      <c r="E418" s="101"/>
      <c r="F418" s="101"/>
      <c r="G418" s="110"/>
      <c r="H418" s="110">
        <f t="shared" si="33"/>
        <v>833.7</v>
      </c>
      <c r="I418" s="110">
        <v>833.7</v>
      </c>
      <c r="J418" s="110"/>
      <c r="K418" s="110"/>
      <c r="L418" s="102"/>
      <c r="M418" s="102"/>
    </row>
    <row r="419" spans="1:13" ht="27" customHeight="1">
      <c r="A419" s="108"/>
      <c r="B419" s="108">
        <v>3132</v>
      </c>
      <c r="C419" s="108" t="s">
        <v>242</v>
      </c>
      <c r="D419" s="109">
        <v>51100</v>
      </c>
      <c r="E419" s="101"/>
      <c r="F419" s="101"/>
      <c r="G419" s="110"/>
      <c r="H419" s="110">
        <f t="shared" si="33"/>
        <v>2832.56</v>
      </c>
      <c r="I419" s="110">
        <v>2832.56</v>
      </c>
      <c r="J419" s="110"/>
      <c r="K419" s="110"/>
      <c r="L419" s="102"/>
      <c r="M419" s="102"/>
    </row>
    <row r="420" spans="1:13" ht="27" customHeight="1">
      <c r="A420" s="105"/>
      <c r="B420" s="104">
        <v>32</v>
      </c>
      <c r="C420" s="104" t="s">
        <v>164</v>
      </c>
      <c r="D420" s="106"/>
      <c r="E420" s="136"/>
      <c r="F420" s="136"/>
      <c r="G420" s="110"/>
      <c r="H420" s="111">
        <f t="shared" si="33"/>
        <v>1580.0900000000001</v>
      </c>
      <c r="I420" s="111">
        <f>I421+I469</f>
        <v>1580.0900000000001</v>
      </c>
      <c r="J420" s="107">
        <f>J421+J469</f>
        <v>0</v>
      </c>
      <c r="K420" s="107">
        <f>K421+K469</f>
        <v>0</v>
      </c>
      <c r="L420" s="102"/>
      <c r="M420" s="102"/>
    </row>
    <row r="421" spans="1:13" ht="27" customHeight="1">
      <c r="A421" s="105"/>
      <c r="B421" s="104">
        <v>321</v>
      </c>
      <c r="C421" s="104" t="s">
        <v>6</v>
      </c>
      <c r="D421" s="106"/>
      <c r="E421" s="136"/>
      <c r="F421" s="136"/>
      <c r="G421" s="110"/>
      <c r="H421" s="111">
        <f t="shared" si="33"/>
        <v>1580.0900000000001</v>
      </c>
      <c r="I421" s="111">
        <f>SUM(I422:I424)</f>
        <v>1580.0900000000001</v>
      </c>
      <c r="J421" s="107"/>
      <c r="K421" s="107"/>
      <c r="L421" s="102"/>
      <c r="M421" s="102"/>
    </row>
    <row r="422" spans="1:13" ht="27" customHeight="1">
      <c r="A422" s="108"/>
      <c r="B422" s="108" t="s">
        <v>8</v>
      </c>
      <c r="C422" s="108" t="s">
        <v>9</v>
      </c>
      <c r="D422" s="109">
        <v>11001</v>
      </c>
      <c r="E422" s="101"/>
      <c r="F422" s="101"/>
      <c r="G422" s="148"/>
      <c r="H422" s="110">
        <f t="shared" si="33"/>
        <v>79.65</v>
      </c>
      <c r="I422" s="164">
        <v>79.65</v>
      </c>
      <c r="J422" s="155"/>
      <c r="K422" s="155"/>
      <c r="L422" s="102"/>
      <c r="M422" s="102"/>
    </row>
    <row r="423" spans="1:13" ht="27" customHeight="1">
      <c r="A423" s="108"/>
      <c r="B423" s="108">
        <v>3212</v>
      </c>
      <c r="C423" s="108" t="s">
        <v>244</v>
      </c>
      <c r="D423" s="109">
        <v>11001</v>
      </c>
      <c r="E423" s="101"/>
      <c r="F423" s="101"/>
      <c r="G423" s="110"/>
      <c r="H423" s="110">
        <f t="shared" si="33"/>
        <v>1400</v>
      </c>
      <c r="I423" s="110">
        <v>1400</v>
      </c>
      <c r="J423" s="110"/>
      <c r="K423" s="110"/>
      <c r="L423" s="102"/>
      <c r="M423" s="102"/>
    </row>
    <row r="424" spans="1:13" ht="27" customHeight="1">
      <c r="A424" s="108"/>
      <c r="B424" s="108">
        <v>3212</v>
      </c>
      <c r="C424" s="108" t="s">
        <v>244</v>
      </c>
      <c r="D424" s="174">
        <v>51100</v>
      </c>
      <c r="E424" s="175"/>
      <c r="F424" s="175"/>
      <c r="G424" s="176"/>
      <c r="H424" s="176">
        <f t="shared" si="33"/>
        <v>100.44</v>
      </c>
      <c r="I424" s="176">
        <v>100.44</v>
      </c>
      <c r="J424" s="176"/>
      <c r="K424" s="176"/>
      <c r="L424" s="177"/>
      <c r="M424" s="177"/>
    </row>
    <row r="425" spans="1:13" ht="27" customHeight="1">
      <c r="A425" s="222" t="s">
        <v>424</v>
      </c>
      <c r="B425" s="222"/>
      <c r="C425" s="223"/>
      <c r="D425" s="178" t="s">
        <v>415</v>
      </c>
      <c r="E425" s="179"/>
      <c r="F425" s="179"/>
      <c r="G425" s="179"/>
      <c r="H425" s="179"/>
      <c r="I425" s="179"/>
      <c r="J425" s="179"/>
      <c r="K425" s="180"/>
      <c r="L425" s="181"/>
      <c r="M425" s="182"/>
    </row>
    <row r="426" spans="1:13" ht="27" customHeight="1">
      <c r="A426" s="222"/>
      <c r="B426" s="222"/>
      <c r="C426" s="223"/>
      <c r="D426" s="183"/>
      <c r="E426" s="184"/>
      <c r="F426" s="184"/>
      <c r="G426" s="185"/>
      <c r="H426" s="185"/>
      <c r="I426" s="185"/>
      <c r="J426" s="184"/>
      <c r="K426" s="184"/>
      <c r="L426" s="186"/>
      <c r="M426" s="187"/>
    </row>
  </sheetData>
  <sheetProtection/>
  <mergeCells count="10">
    <mergeCell ref="A425:C426"/>
    <mergeCell ref="B10:C10"/>
    <mergeCell ref="B11:C11"/>
    <mergeCell ref="A9:M9"/>
    <mergeCell ref="A1:B1"/>
    <mergeCell ref="A2:B2"/>
    <mergeCell ref="A3:B3"/>
    <mergeCell ref="A4:B4"/>
    <mergeCell ref="A5:B5"/>
    <mergeCell ref="A6:B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45" r:id="rId1"/>
  <headerFooter alignWithMargins="0">
    <oddFooter>&amp;L&amp;C&amp;R</oddFooter>
  </headerFooter>
  <colBreaks count="1" manualBreakCount="1">
    <brk id="13" max="65535" man="1"/>
  </colBreaks>
  <ignoredErrors>
    <ignoredError sqref="G5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2022-03-16T10:01:50Z</dcterms:created>
  <dcterms:modified xsi:type="dcterms:W3CDTF">2023-12-22T14:18:35Z</dcterms:modified>
  <cp:category/>
  <cp:version/>
  <cp:contentType/>
  <cp:contentStatus/>
</cp:coreProperties>
</file>