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3"/>
  </bookViews>
  <sheets>
    <sheet name="sažetak" sheetId="1" r:id="rId1"/>
    <sheet name="OPĆI DIO-prihodi" sheetId="2" r:id="rId2"/>
    <sheet name="OPĆI DIO-RASHODI" sheetId="3" r:id="rId3"/>
    <sheet name="POSEBNI DIO" sheetId="4" r:id="rId4"/>
  </sheets>
  <definedNames>
    <definedName name="_GoBack" localSheetId="1">'OPĆI DIO-prihodi'!$B$35</definedName>
    <definedName name="_GoBack" localSheetId="2">'OPĆI DIO-RASHODI'!#REF!</definedName>
    <definedName name="_xlnm.Print_Area" localSheetId="2">'OPĆI DIO-RASHODI'!$A$1:$H$96</definedName>
    <definedName name="_xlnm.Print_Area" localSheetId="3">'POSEBNI DIO'!$A$1:$J$360</definedName>
  </definedNames>
  <calcPr fullCalcOnLoad="1"/>
</workbook>
</file>

<file path=xl/sharedStrings.xml><?xml version="1.0" encoding="utf-8"?>
<sst xmlns="http://schemas.openxmlformats.org/spreadsheetml/2006/main" count="797" uniqueCount="390">
  <si>
    <t>BROJČANA OZNAKA I NAZIV</t>
  </si>
  <si>
    <t>1</t>
  </si>
  <si>
    <t xml:space="preserve">Program: </t>
  </si>
  <si>
    <t xml:space="preserve">AKTIVNOST: </t>
  </si>
  <si>
    <t>3121</t>
  </si>
  <si>
    <t>321</t>
  </si>
  <si>
    <t>NAKNADE TROŠKOVA ZAPOSLENIMA</t>
  </si>
  <si>
    <t>3212</t>
  </si>
  <si>
    <t>3211</t>
  </si>
  <si>
    <t>SLUŽBENA PUTOVANJA</t>
  </si>
  <si>
    <t>329</t>
  </si>
  <si>
    <t>OST.NESPOM.RASHODI POSLOVANJA</t>
  </si>
  <si>
    <t>372</t>
  </si>
  <si>
    <t>OSTALE NAKNADE GRAĐANIMA I KUČANSTVIMA IZ PRORAČUNA</t>
  </si>
  <si>
    <t>323</t>
  </si>
  <si>
    <t>RASHODI ZA USLUGE</t>
  </si>
  <si>
    <t>3233</t>
  </si>
  <si>
    <t>3299</t>
  </si>
  <si>
    <t>3237</t>
  </si>
  <si>
    <t>INTELEKTUALNE I OSOBNE  USLUGE</t>
  </si>
  <si>
    <t>3239</t>
  </si>
  <si>
    <t>OSTALE USLUGE</t>
  </si>
  <si>
    <t>3232</t>
  </si>
  <si>
    <t>USLUGE TEKUĆEG I INVESTICIJSKOG ODRŽAVANJA</t>
  </si>
  <si>
    <t>4221</t>
  </si>
  <si>
    <t>UREDSKA OPREMA I NAMJEŠTAJ</t>
  </si>
  <si>
    <t>412</t>
  </si>
  <si>
    <t>NEMATERIJALNA IMOVINA</t>
  </si>
  <si>
    <t>3238</t>
  </si>
  <si>
    <t>RAČUNALNE USLUGE</t>
  </si>
  <si>
    <t>OSTALI NESPOMENUTI RASHODI POSLOVANJA</t>
  </si>
  <si>
    <t>343</t>
  </si>
  <si>
    <t>OSTALI FINANCIJSKI RASHODI</t>
  </si>
  <si>
    <t>3431</t>
  </si>
  <si>
    <t>BANKARSKE USLUGE I USLUGE PLATNOG PROMETA</t>
  </si>
  <si>
    <t>3213</t>
  </si>
  <si>
    <t>STRUČNO USAVRŠAVANJE ZAPOSLENIKA</t>
  </si>
  <si>
    <t>322</t>
  </si>
  <si>
    <t>RASHODI ZA MATERIJAL I ENERG.</t>
  </si>
  <si>
    <t>3227</t>
  </si>
  <si>
    <t>SLUŽBENA, RADNA I ZAŠTITNA ODJEĆA I OBUĆA</t>
  </si>
  <si>
    <t>3234</t>
  </si>
  <si>
    <t>3236</t>
  </si>
  <si>
    <t>3223</t>
  </si>
  <si>
    <t>ENERGIJA</t>
  </si>
  <si>
    <t>USLUGE PROMIDŽBE I INFORMIRANJA</t>
  </si>
  <si>
    <t>3221</t>
  </si>
  <si>
    <t>UREDSKI MATERIJAL I OSTALI MATERIJALNI RASHODI</t>
  </si>
  <si>
    <t>3224</t>
  </si>
  <si>
    <t>MAT.I DIJELOVI ZA TEKUĆE I INVEST.ODRŽAVANJE</t>
  </si>
  <si>
    <t>3225</t>
  </si>
  <si>
    <t>SITNI INVENTAR I AUTO GUME</t>
  </si>
  <si>
    <t>3231</t>
  </si>
  <si>
    <t>USLUGE TELEFONA, POŠTE I PRIJEVOZA</t>
  </si>
  <si>
    <t>KOMUNALNE USLUGE</t>
  </si>
  <si>
    <t>PRISTOJBE I NAKNADE</t>
  </si>
  <si>
    <t>ČLANARINE</t>
  </si>
  <si>
    <t>3222</t>
  </si>
  <si>
    <t>MATERIJAL I SIROVINE</t>
  </si>
  <si>
    <t>ZDRAVSTVENE I VETERINARSKE USLUGE</t>
  </si>
  <si>
    <t>OPREMA ZA ODRŽAVANJE I ZAŠTITU</t>
  </si>
  <si>
    <t>424</t>
  </si>
  <si>
    <t>KNJIGE,UMJ.DJELA I OST.IZLOŽB.VRIJEDN.</t>
  </si>
  <si>
    <t>4241</t>
  </si>
  <si>
    <t>KNJIGE</t>
  </si>
  <si>
    <t>3722</t>
  </si>
  <si>
    <t>PRIJEVOZ UČENIKA</t>
  </si>
  <si>
    <t>IZVOR FINANCIRANJA</t>
  </si>
  <si>
    <t>6 = 5/2*100</t>
  </si>
  <si>
    <t>INDEKS 1</t>
  </si>
  <si>
    <t>INDEKS 2</t>
  </si>
  <si>
    <t xml:space="preserve">7 =5/4*100 </t>
  </si>
  <si>
    <t xml:space="preserve">Račun prihoda/
primitka </t>
  </si>
  <si>
    <t>Naziv računa</t>
  </si>
  <si>
    <t>Indeks</t>
  </si>
  <si>
    <t>6=5/2*100</t>
  </si>
  <si>
    <t>7=5/4*100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</si>
  <si>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</si>
  <si>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</si>
  <si>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</si>
  <si>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 i prihodi od donacija</t>
  </si>
  <si>
    <t>Donacije od pravnih i fizičkih osoba izvan općeg proračuna</t>
  </si>
  <si>
    <t>Prihodi po posebnim propisima</t>
  </si>
  <si>
    <t>Sufinanciranje cijene usluge, participacije i slično</t>
  </si>
  <si>
    <t>Pomoći iz inozemstva i od subjekata unutar općeg proračuna</t>
  </si>
  <si>
    <t>Pomoći od izvanproračunskih korisnika</t>
  </si>
  <si>
    <t>Pomoći proračunskim korisnicima iz proračuna koji im nije nadležan</t>
  </si>
  <si>
    <t xml:space="preserve">UKUPNO PRIHODI </t>
  </si>
  <si>
    <t>Račun rashoda/
izdatka</t>
  </si>
  <si>
    <t>Rashodi za zaposlene</t>
  </si>
  <si>
    <t>Plaće</t>
  </si>
  <si>
    <t>Plaće za redovan rad</t>
  </si>
  <si>
    <t xml:space="preserve">Ostali rashodi za zaposlene 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</si>
  <si>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</si>
  <si>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</si>
  <si>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</si>
  <si>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</si>
  <si>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</si>
  <si>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</si>
  <si>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</si>
  <si>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</si>
  <si>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</si>
  <si>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</si>
  <si>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</si>
  <si>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</si>
  <si>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</si>
  <si>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</si>
  <si>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</si>
  <si>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</si>
  <si>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</si>
  <si>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</si>
  <si>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</si>
  <si>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</si>
  <si>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</si>
  <si>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</si>
  <si>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</si>
  <si>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</si>
  <si>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 xml:space="preserve">Naknade troškova osobama izvan radnog odnosa </t>
  </si>
  <si>
    <t>Ostali nespomenuti rashodi poslovanja</t>
  </si>
  <si>
    <t>Premija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</si>
  <si>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</si>
  <si>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</si>
  <si>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</si>
  <si>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</si>
  <si>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</si>
  <si>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</si>
  <si>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</si>
  <si>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</si>
  <si>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</si>
  <si>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</si>
  <si>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</si>
  <si>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</si>
  <si>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</si>
  <si>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Uređaji,strojevi i oprema za ostale namjene</t>
  </si>
  <si>
    <t>Knjige</t>
  </si>
  <si>
    <t>UKUPNO RASHODI</t>
  </si>
  <si>
    <t>3293</t>
  </si>
  <si>
    <t>Plaće za prekovremeni rad</t>
  </si>
  <si>
    <t>Plaće za posebne uvjete rada</t>
  </si>
  <si>
    <t>Tekuće pomoći proračunskim korisnicima dr. proračuna</t>
  </si>
  <si>
    <t>Tekući prijenosi između između prorač.korisnika istog proračuna</t>
  </si>
  <si>
    <t>Ostale naknade građanima i kućanstvima iz proračuna</t>
  </si>
  <si>
    <t>Mjerni i kontrolni uređaji</t>
  </si>
  <si>
    <t>Rashodi za nabavu nefinancijske imovine</t>
  </si>
  <si>
    <t>Licence</t>
  </si>
  <si>
    <t>Knjige, umjetnička djela i ostalie izložb.vrijednosti</t>
  </si>
  <si>
    <t>Tisak</t>
  </si>
  <si>
    <t>Tekuće pomoći proračunskim korisnicima iz proračuna koji im nije nadležan</t>
  </si>
  <si>
    <t>Kapitalne pomoći proračunskim korisnicima iz proračuna koji im nije nadležan</t>
  </si>
  <si>
    <t xml:space="preserve">Pomoći temeljem prijenosa EU sredstava </t>
  </si>
  <si>
    <t>Tekuće pomoćći temeljem prijenosa EU sredstava</t>
  </si>
  <si>
    <t>Prihodi iz proračuna za financiranje redovne djelatnosti</t>
  </si>
  <si>
    <t>Prihodi od imovine</t>
  </si>
  <si>
    <t>Prihodi od financijske imovine - kamate a vista</t>
  </si>
  <si>
    <t>Prihodi od nefinancijske imovine - najam</t>
  </si>
  <si>
    <t>Prihodi od administrativnih pristojbi i po posebnim propisima</t>
  </si>
  <si>
    <t>Prihodi od prodaje robe i pruženih usluga</t>
  </si>
  <si>
    <t>Tekuće donacije  od pravnih i fizičkih osoba izvan općeg proračuna</t>
  </si>
  <si>
    <t xml:space="preserve">PRIHODI PO IZVORIMA FINANCIRANJA </t>
  </si>
  <si>
    <t>Opći prihodi i primici</t>
  </si>
  <si>
    <t>Donacije</t>
  </si>
  <si>
    <t xml:space="preserve">Prihodi za posebne namjene </t>
  </si>
  <si>
    <t>Pomoći</t>
  </si>
  <si>
    <t>Vlastiti prihodi</t>
  </si>
  <si>
    <t xml:space="preserve">Sveukupno </t>
  </si>
  <si>
    <t>Tekuće pomoći od izvanproračunskih korisnika</t>
  </si>
  <si>
    <t>Kamate na oročena sredstva</t>
  </si>
  <si>
    <t>Prihodi od zakupa i iznajmljivanja imovine</t>
  </si>
  <si>
    <t>Rashodi za nabavu neproizvedene dugotrajne imovine</t>
  </si>
  <si>
    <t>Rashori poslovanja</t>
  </si>
  <si>
    <t xml:space="preserve">RASHODI PO IZVORIMA FINANCIRANJA </t>
  </si>
  <si>
    <t>MATERIJALNI RASHODI</t>
  </si>
  <si>
    <t>RASHODI POSLOVANJA</t>
  </si>
  <si>
    <t>FINANCIJSKI RASHODI</t>
  </si>
  <si>
    <t>NAKNADA GRAĐANIMA I KUĆANSTVIMA</t>
  </si>
  <si>
    <t>RASHODI ZA NABAVU PROIZVEDENE DUGOTRAJNE IMOVINE</t>
  </si>
  <si>
    <t>RASHODI ZA NABAVU NEFINANCIJSKE IMOVINE</t>
  </si>
  <si>
    <t>RASHODI ZA NABAVU NEPROIZVEDENE DUGOTRAJNE IMOVINE</t>
  </si>
  <si>
    <t>SAŽETAK</t>
  </si>
  <si>
    <t>A. RAČUN PRIHODA I RASHODA</t>
  </si>
  <si>
    <t>OPIS</t>
  </si>
  <si>
    <t>6 PRIHODI POSLOVANJA</t>
  </si>
  <si>
    <t>7 PRIHODI OD PRODAJE NEFINANCIJSKE IMOVINE</t>
  </si>
  <si>
    <t>UKUPNO PRIHODI</t>
  </si>
  <si>
    <t>3 RASHODI POSLOVANJA</t>
  </si>
  <si>
    <t>4 RASHODI ZA NABAVU NEFINANCIJSKE IMOVINE</t>
  </si>
  <si>
    <t>Razlika</t>
  </si>
  <si>
    <t>B. RAČUN FINANCIRANJA</t>
  </si>
  <si>
    <t>8 PRIMICI OD FINANCIJSKE IMOVINE I ZADUŽIVANJA</t>
  </si>
  <si>
    <t>5 IZDACI ZA FINANCIJSKU IMOVINU I OTPLATE ZAJMOVA</t>
  </si>
  <si>
    <t>NETO FINANCIRANJE</t>
  </si>
  <si>
    <t>REKAPITULACIJA</t>
  </si>
  <si>
    <t>UKUPNI PRIHODI</t>
  </si>
  <si>
    <t>VIŠAK PRETHODNIH GODINA</t>
  </si>
  <si>
    <t>PRIMICI OD FINANCIJSKE IMOVINE I ZADUŽIVANJA</t>
  </si>
  <si>
    <t>UKUPNO RASPOLOŽIVA SREDSTVA</t>
  </si>
  <si>
    <t>UKUPNI RASHODI</t>
  </si>
  <si>
    <t>IZDACI ZA FINANCIJSKU IMOVINU I OTPLATU ZAJMOVA</t>
  </si>
  <si>
    <t>UKUPNO RASPOREĐENA SREDSTVA</t>
  </si>
  <si>
    <t>C. RASPOLOŽIVA SREDSTVA IZ PRETHODNE GODINE</t>
  </si>
  <si>
    <t>VIŠAK / MANJAK IZ PRETHODNE GODINE KOJI ĆE SE POKRITI U TEKUĆOJ GODINI</t>
  </si>
  <si>
    <t>VIŠAK / MANJAK + RASPOLOŽIVA SREDSTVA IZ PRETHODNIH GODINA + NETO FINANCIRANJE</t>
  </si>
  <si>
    <t>D. INFORMACIJA O UKUPNOM VIŠKU/MANJKU DONESENOM IZ PRETHODNE GODINE</t>
  </si>
  <si>
    <t>UKUPAN DONOS VIŠKA / MANJKA IZ PRETHODNE GODINE</t>
  </si>
  <si>
    <t>Prihodi od prodaje nefinancijske imovine</t>
  </si>
  <si>
    <t>Prihodi od prodaje neproizvedene dugotrajne imovine</t>
  </si>
  <si>
    <t>Prihodi od prodaje materijalne imovine-prirodnih bogatstava</t>
  </si>
  <si>
    <t>Prihodi od prodaje proizvedene dugotrajne imovine</t>
  </si>
  <si>
    <t>Prihodi od prodaje građevinskih objekata</t>
  </si>
  <si>
    <t>Prihodi od prodaje postrojenja i opreme</t>
  </si>
  <si>
    <t>Prihodi od prodaje prijevoznih sredstava</t>
  </si>
  <si>
    <t>Primici od financijske imovine i zaduživanja</t>
  </si>
  <si>
    <t>Primljeni povrati glavnica danih zajmova i depozita</t>
  </si>
  <si>
    <t>Primici od povrata depozita i jamčevnih pologa</t>
  </si>
  <si>
    <t>Primici od prodaje dionica i udjela u glavnici</t>
  </si>
  <si>
    <t>Primici od prodaje dionica i udjela u glavnici trg.druš.u js</t>
  </si>
  <si>
    <t>Primici od zaduživanja</t>
  </si>
  <si>
    <t>Primlj.krediti i zajmovi  od kredit.i ost.financ.inst.izv.js</t>
  </si>
  <si>
    <t>Prihodi poslovanja</t>
  </si>
  <si>
    <t>Izdaci za financijsku imovinu i otplate zajmova</t>
  </si>
  <si>
    <t>Izdaci za otplate glavnica primljenih kredita i zajmova</t>
  </si>
  <si>
    <t>Otplate gl.primlj.kred.i zajm.od kred.i ost.fin.inst.izv.js</t>
  </si>
  <si>
    <t>Izvor financiranja</t>
  </si>
  <si>
    <t>Naziv izvora financiranja</t>
  </si>
  <si>
    <t>OSTVARENJE/ IZVRŠENJE 2020</t>
  </si>
  <si>
    <t xml:space="preserve">
Izvršenje 2021. </t>
  </si>
  <si>
    <t xml:space="preserve">Izvršenje 2021. </t>
  </si>
  <si>
    <t>OŠ DR. MATE DEMARINA</t>
  </si>
  <si>
    <t xml:space="preserve">Ostvarenje 2021. </t>
  </si>
  <si>
    <t xml:space="preserve">Prihodi od pruženih usluga </t>
  </si>
  <si>
    <t>Ostale naknade troškova zaposlenima</t>
  </si>
  <si>
    <t>Troškovi sudskih postupaka</t>
  </si>
  <si>
    <t>Zatezne kamate</t>
  </si>
  <si>
    <t>Ostala nematerijalna imovina</t>
  </si>
  <si>
    <t>Ulaganje u računalne programe</t>
  </si>
  <si>
    <t>Kapitalne donacije</t>
  </si>
  <si>
    <t>Tekući prijenosi između proračunskih korisnika istog proračuna</t>
  </si>
  <si>
    <t>Kapitalne pomoći iz državnog proračuna -EU</t>
  </si>
  <si>
    <t>Redovna djelatnost OŠ MINIMALNI STANDARDI</t>
  </si>
  <si>
    <t>Materijalni rashodi OŠ po kriterijima</t>
  </si>
  <si>
    <t>TEKUĆI PLAN 2021</t>
  </si>
  <si>
    <t>IZVRŠENJE 2021</t>
  </si>
  <si>
    <t>A210101</t>
  </si>
  <si>
    <t>A210102</t>
  </si>
  <si>
    <t>A210103</t>
  </si>
  <si>
    <t>Materijalni rashodi po stvarnom trošku - drugi izvori</t>
  </si>
  <si>
    <t>REPREZENTACIJA</t>
  </si>
  <si>
    <t>OSTALE NAKNADE</t>
  </si>
  <si>
    <t>ZAKUPNINE I NAJAMNINE</t>
  </si>
  <si>
    <t>DONACIJE ZA OSNOVNE ŠKOLE</t>
  </si>
  <si>
    <t>A210104</t>
  </si>
  <si>
    <t>Plaće i drugi rashodi za zaposlene osnovnih škola</t>
  </si>
  <si>
    <t>RASHODI ZA ZAPOSLENE</t>
  </si>
  <si>
    <t>PLAĆE ZA REDOVAN RAD</t>
  </si>
  <si>
    <t>PLAĆE ZA REDOVAN RAD - PO PRESUDI</t>
  </si>
  <si>
    <t>OSTALI RASHODI ZA ZAPOSLENE</t>
  </si>
  <si>
    <t>DOPRINOSI NA PLAĆE</t>
  </si>
  <si>
    <t>DOPRINOSI ZA OBVEZNO ZDRAVSTVENO OSIGURANJE</t>
  </si>
  <si>
    <t>DOPRINOSI ZA OBVEZNO ZDRAVSTVENO OSIGURANJE U SLUČAJU NEZAPOSLENOSTI</t>
  </si>
  <si>
    <t>NAKNADE ZA PRIJEVOZ, RAD NA TERENU I ODVOJEN ŽIVOT</t>
  </si>
  <si>
    <t>TROŠKOVI SUDSKIH POSTUPAKA</t>
  </si>
  <si>
    <t>ZATEZNE KAMATE</t>
  </si>
  <si>
    <t>Programi red. Djelatnost OŠ - iznad standarda</t>
  </si>
  <si>
    <t>ostali rashodi za zaposlene</t>
  </si>
  <si>
    <t>A210201</t>
  </si>
  <si>
    <t>Materijalni rashodi po stvarnom trošku - iznad standarda</t>
  </si>
  <si>
    <t>PREMIJE OSIGURANJA</t>
  </si>
  <si>
    <t>Obrazovanje iznad standarda</t>
  </si>
  <si>
    <t>ŽUPANIJSKA NATJECANJA</t>
  </si>
  <si>
    <t>POMOĆNICI U NASTAVI -UOD-ŽUPANIJA</t>
  </si>
  <si>
    <t>ŠKOLSKA KUHINJA</t>
  </si>
  <si>
    <t>OSTALE NAKNADE - TESTIRANJE</t>
  </si>
  <si>
    <t>MATERIJAL I SIROVINE-SREDSTVA O. LIŽNJAN</t>
  </si>
  <si>
    <t>MATERIJAL I SIROVINE-SREDSTVA O.MARČANA</t>
  </si>
  <si>
    <t>MATERIJAL I SIROVINE-SREDSTVA O.MEDULIN</t>
  </si>
  <si>
    <t>A230107</t>
  </si>
  <si>
    <t>Produženi boravak</t>
  </si>
  <si>
    <t>PLAĆE ZA REDOVAN RAD-O. LIŽNJAN</t>
  </si>
  <si>
    <t>PLAĆE ZA REDOVAN RAD-O. MEDULIN</t>
  </si>
  <si>
    <t>PLAĆE ZA REDOVAN RAD - RODITELJI</t>
  </si>
  <si>
    <t>ostali rashodi za zaposlene - RODITELJI</t>
  </si>
  <si>
    <t>ostali rashodi za zaposlene - O. LIŽNJAN</t>
  </si>
  <si>
    <t>ostali rashodi za zaposlene - O. MEDULIN</t>
  </si>
  <si>
    <t>PLAĆE ZA REDOVAN RAD-O. MEDULIN PO PRESUDAMA</t>
  </si>
  <si>
    <t>PLAĆE ZA REDOVAN RAD-O. LIŽNJAN - PO PRESUDAMA</t>
  </si>
  <si>
    <t>DOPRINOSI ZA OBVEZNO ZDRAVSTVENO OSIGURANJE - O.LIŽNJAN</t>
  </si>
  <si>
    <t>DOPRINOSI ZA OBVEZNO ZDRAVSTVENO OSIGURANJE - O. MEDULIN</t>
  </si>
  <si>
    <t>DOPRINOSI ZA OBVEZNO OSIGURANJE U SLUČAJU NEZAPOSLENOSTI - O. LIŽNJAN</t>
  </si>
  <si>
    <t>DOPRINOSI ZA OBVEZNO OSIGURANJE U SLUČAJU NEZAPOSLENOSTI - O. MEDULIN</t>
  </si>
  <si>
    <t>NAKNADE ZA PRIJEVOZ, RAD NA TERENU I ODVOJEN ŽIVOT - O. LIŽNJAN</t>
  </si>
  <si>
    <t>NAKNADE ZA PRIJEVOZ, RAD NA TERENU I ODVOJEN ŽIVOT - O. MEDULIN</t>
  </si>
  <si>
    <t>PRISTOJBE I NAKNADE-O. LIŽNJAN</t>
  </si>
  <si>
    <t>PRISTOJBE I NAKNADE - O. MEDULIN</t>
  </si>
  <si>
    <t>TROŠKOVI SUDSKIH POSTUPAKA - O. LIŽNJAN</t>
  </si>
  <si>
    <t>TROŠKOVI SUDSKIH POSTUPAKA - O. MEDULIN</t>
  </si>
  <si>
    <t>ZATEZNE KAMATE - O. LIŽNJAN</t>
  </si>
  <si>
    <t>ZATEZNE KAMATE - O.MEDULIN</t>
  </si>
  <si>
    <t>A230115</t>
  </si>
  <si>
    <t>Ostali programi i projekti</t>
  </si>
  <si>
    <t>A230116</t>
  </si>
  <si>
    <t>NAKNADE GRAĐANIMA I KUĆANSTVIMA NA TEMELJU OSIGURANJA</t>
  </si>
  <si>
    <t>Školski list, časopisi i knjige</t>
  </si>
  <si>
    <t>NAKNADE FRAĐANIMA I KUĆANSTVIMA U NARAVI</t>
  </si>
  <si>
    <t>A230130</t>
  </si>
  <si>
    <t>Izborni i dodatni programi</t>
  </si>
  <si>
    <t>OSTALI NESPOMENUTI RASHODI POSLOVANJA - O. LIŽNJAN</t>
  </si>
  <si>
    <t>A230134</t>
  </si>
  <si>
    <t>Školski preventivni programi</t>
  </si>
  <si>
    <t>A230162</t>
  </si>
  <si>
    <t>Naknada za županijsko stručno vijeće - ŽSV</t>
  </si>
  <si>
    <t>A230184</t>
  </si>
  <si>
    <t>Zavičajna nastava</t>
  </si>
  <si>
    <t>A230189</t>
  </si>
  <si>
    <t>Mentorstvo</t>
  </si>
  <si>
    <t xml:space="preserve">PLAĆE ZA REDOVAN RAD </t>
  </si>
  <si>
    <t>A230197</t>
  </si>
  <si>
    <t>Projekt "Osiguranje prehrane djece u osnovnim školama</t>
  </si>
  <si>
    <t>A230199</t>
  </si>
  <si>
    <t>Projekt Školska shema</t>
  </si>
  <si>
    <t>Program obrazovanja iznad standarda</t>
  </si>
  <si>
    <t>A230203</t>
  </si>
  <si>
    <t>Medni dani</t>
  </si>
  <si>
    <t>Investicijsko održavanje osnovnih škola</t>
  </si>
  <si>
    <t>A240101</t>
  </si>
  <si>
    <t>Investicijsko održavanje osnovnih škola - OŠ minimalni standard</t>
  </si>
  <si>
    <t>A240102</t>
  </si>
  <si>
    <t>Investicijsko održavanje osnovnih škola - OŠ iznad standarda</t>
  </si>
  <si>
    <t>Kapitalna ulaganja u osnovne škole</t>
  </si>
  <si>
    <t>K240301</t>
  </si>
  <si>
    <t>Projektna dokumentacija osnovnih škola</t>
  </si>
  <si>
    <t>OSTALA NEMATERIJALNA IMOVINA</t>
  </si>
  <si>
    <t>K240314</t>
  </si>
  <si>
    <t>Područna škola Ližnjan</t>
  </si>
  <si>
    <t>RASHODI ZA DODATNA ULAGANJA NA NEFINANCIJSKOJ IMOVINI</t>
  </si>
  <si>
    <t>DODATNA ULAGANJA NA GRAĐEVINSKIM OBJEKTIMA</t>
  </si>
  <si>
    <t>Opremanje u osnovnim školama</t>
  </si>
  <si>
    <t>POSTROJENA I OPREMA</t>
  </si>
  <si>
    <t>ULAGANJA U RAČUNALNE PROGRAME</t>
  </si>
  <si>
    <t>K240501</t>
  </si>
  <si>
    <t>Školski namještaj i oprema</t>
  </si>
  <si>
    <t>T905901</t>
  </si>
  <si>
    <t>MOZAIK 3</t>
  </si>
  <si>
    <t xml:space="preserve">ostali rashodi za zaposlene </t>
  </si>
  <si>
    <t>MOZAIK 4</t>
  </si>
  <si>
    <t>T901801</t>
  </si>
  <si>
    <t>Provedba projekta MOZAIK 4</t>
  </si>
  <si>
    <t>K240502</t>
  </si>
  <si>
    <t>Opremanje knjižnice</t>
  </si>
  <si>
    <t xml:space="preserve">Materijalni rashodi po stvarnom trošku - dec. Oš </t>
  </si>
  <si>
    <t>A230147</t>
  </si>
  <si>
    <t>Volonteri</t>
  </si>
  <si>
    <t>A230204</t>
  </si>
  <si>
    <t>Provedba kurikuluma</t>
  </si>
  <si>
    <t>Provedba projekta MOZAIK 3</t>
  </si>
  <si>
    <t>Rashodi za dodatna ulaganja na nefinancijskoj imovini</t>
  </si>
  <si>
    <t>Dodatna ulaganja na građevinskim objektima</t>
  </si>
  <si>
    <t>IZVORNI PLAN 2021</t>
  </si>
  <si>
    <t>OSTVARENJE/ IZVRŠENJE 2021</t>
  </si>
  <si>
    <t>Predsjednik Školskog odbora: Miroslav Šop- Kebert:</t>
  </si>
  <si>
    <t>IZVORNI PLAN 2022</t>
  </si>
  <si>
    <t>TEKUĆI PLAN 2022</t>
  </si>
  <si>
    <t>OSTVARENJE/ IZVRŠENJE 1.-6. 2022</t>
  </si>
  <si>
    <t xml:space="preserve">Izvorni plan 2022. </t>
  </si>
  <si>
    <t xml:space="preserve">Tekući plan 2022. </t>
  </si>
  <si>
    <t xml:space="preserve">Izvršenje 1.-6.2022. </t>
  </si>
  <si>
    <t>IZVRŠENJE RASHODA I IZDATAKA ZA  1.-6. 2022.G.</t>
  </si>
  <si>
    <t>Izvorni plan 2022</t>
  </si>
  <si>
    <t>Tekući plan 2022</t>
  </si>
  <si>
    <t xml:space="preserve">
Izvršenje 1.-6. 2022. </t>
  </si>
  <si>
    <t>Izvorni plan 2022.</t>
  </si>
  <si>
    <t>Tekući plan 2022.</t>
  </si>
  <si>
    <t xml:space="preserve">Ostvarenje 1.-6. 2022. </t>
  </si>
  <si>
    <t>OSTVARENJE PRIHODA I PRIMITAKA ZA 1.-6. 2022.G.</t>
  </si>
  <si>
    <t xml:space="preserve">Ostvarenje 1.-6.2022. </t>
  </si>
  <si>
    <t>IZVRŠENJE 1.-6.2022</t>
  </si>
  <si>
    <t>RASHODI ZA MATERIJAL I ENERGIJU</t>
  </si>
  <si>
    <t>Pravna pomoć</t>
  </si>
  <si>
    <t>NAKNADE ŠTETA PRAVNIM I FIZIČKIM OSOBAMA</t>
  </si>
  <si>
    <t>A230202</t>
  </si>
  <si>
    <t>Građanski odgoj</t>
  </si>
  <si>
    <t>Prihodi od prodaje kratkotrajne nefinancijske imovine</t>
  </si>
  <si>
    <t>Tekuće donacije</t>
  </si>
  <si>
    <t>Tekuće donacije u naravi</t>
  </si>
  <si>
    <t xml:space="preserve">Ostali rashodi </t>
  </si>
  <si>
    <t xml:space="preserve">IZVJEŠTAJ O IZVRŠENJU FINANCIJSKOG PLANA ZA 1.-6.2022. GODINE 
PO PROGRAMSKOJ I  EKONOMSKOJ KLASIFIKACIJI I IZVORIMA FINANCIRANJA </t>
  </si>
  <si>
    <t xml:space="preserve">Tekuće donacije </t>
  </si>
  <si>
    <t>Naknade šteta pravnim i fizičkim osobama</t>
  </si>
  <si>
    <t>Školski odbor usvoji je dana 18.07.2022. godine Izvršenje financijskog plana 01.-06. 2022. godinu (Sažetak, Opći dio- prihodi i rashodi i Posebni dio)</t>
  </si>
  <si>
    <t xml:space="preserve">Klasa: 400-04/22-01/4     </t>
  </si>
  <si>
    <t xml:space="preserve">Ur.broj: 2168-02-22-1      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</si>
</sst>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#,##0.00\ &quot;kn&quot;"/>
    <numFmt numFmtId="187" formatCode="#,##0.00_ ;\-#,##0.00\ "/>
    <numFmt numFmtId="188" formatCode="&quot;Da&quot;;&quot;Da&quot;;&quot;Ne&quot;"/>
    <numFmt numFmtId="189" formatCode="&quot;True&quot;;&quot;True&quot;;&quot;False&quot;"/>
    <numFmt numFmtId="190" formatCode="&quot;Uključeno&quot;;&quot;Uključeno&quot;;&quot;Isključeno&quot;"/>
    <numFmt numFmtId="191" formatCode="[$¥€-2]\ #,##0.00_);[Red]\([$€-2]\ #,##0.00\)"/>
    <numFmt numFmtId="192" formatCode="#,##0.00\ _k_n"/>
  </numFmts>
  <fonts count="51">
    <font>
      <sz val="10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readingOrder="1"/>
    </xf>
    <xf numFmtId="0" fontId="3" fillId="0" borderId="0" xfId="0" applyFont="1" applyAlignment="1" applyProtection="1">
      <alignment wrapText="1" readingOrder="1"/>
      <protection locked="0"/>
    </xf>
    <xf numFmtId="0" fontId="4" fillId="0" borderId="0" xfId="0" applyFont="1" applyAlignment="1">
      <alignment readingOrder="1"/>
    </xf>
    <xf numFmtId="0" fontId="0" fillId="0" borderId="0" xfId="0" applyFont="1" applyAlignment="1">
      <alignment readingOrder="1"/>
    </xf>
    <xf numFmtId="192" fontId="2" fillId="0" borderId="10" xfId="0" applyNumberFormat="1" applyFont="1" applyFill="1" applyBorder="1" applyAlignment="1" quotePrefix="1">
      <alignment horizontal="center" vertical="center" wrapText="1"/>
    </xf>
    <xf numFmtId="192" fontId="2" fillId="0" borderId="10" xfId="0" applyNumberFormat="1" applyFont="1" applyFill="1" applyBorder="1" applyAlignment="1" quotePrefix="1">
      <alignment horizontal="center" vertical="center"/>
    </xf>
    <xf numFmtId="0" fontId="3" fillId="0" borderId="11" xfId="0" applyFont="1" applyBorder="1" applyAlignment="1" applyProtection="1">
      <alignment wrapText="1" readingOrder="1"/>
      <protection locked="0"/>
    </xf>
    <xf numFmtId="185" fontId="3" fillId="0" borderId="11" xfId="0" applyNumberFormat="1" applyFont="1" applyBorder="1" applyAlignment="1" applyProtection="1">
      <alignment wrapText="1" readingOrder="1"/>
      <protection locked="0"/>
    </xf>
    <xf numFmtId="192" fontId="6" fillId="0" borderId="10" xfId="0" applyNumberFormat="1" applyFont="1" applyFill="1" applyBorder="1" applyAlignment="1">
      <alignment horizontal="center" vertical="center" wrapText="1"/>
    </xf>
    <xf numFmtId="192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wrapText="1" readingOrder="1"/>
      <protection locked="0"/>
    </xf>
    <xf numFmtId="0" fontId="0" fillId="0" borderId="10" xfId="0" applyFont="1" applyBorder="1" applyAlignment="1">
      <alignment wrapText="1" readingOrder="1"/>
    </xf>
    <xf numFmtId="185" fontId="0" fillId="0" borderId="12" xfId="0" applyNumberFormat="1" applyFont="1" applyBorder="1" applyAlignment="1" applyProtection="1">
      <alignment wrapText="1" readingOrder="1"/>
      <protection locked="0"/>
    </xf>
    <xf numFmtId="185" fontId="0" fillId="0" borderId="11" xfId="0" applyNumberFormat="1" applyFont="1" applyBorder="1" applyAlignment="1" applyProtection="1">
      <alignment wrapText="1" readingOrder="1"/>
      <protection locked="0"/>
    </xf>
    <xf numFmtId="0" fontId="48" fillId="0" borderId="0" xfId="0" applyFont="1" applyBorder="1" applyAlignment="1">
      <alignment wrapText="1" readingOrder="1"/>
    </xf>
    <xf numFmtId="185" fontId="3" fillId="0" borderId="0" xfId="0" applyNumberFormat="1" applyFont="1" applyBorder="1" applyAlignment="1" applyProtection="1">
      <alignment wrapText="1" readingOrder="1"/>
      <protection locked="0"/>
    </xf>
    <xf numFmtId="192" fontId="7" fillId="0" borderId="10" xfId="0" applyNumberFormat="1" applyFont="1" applyFill="1" applyBorder="1" applyAlignment="1">
      <alignment horizontal="center" vertical="center"/>
    </xf>
    <xf numFmtId="185" fontId="0" fillId="0" borderId="13" xfId="0" applyNumberFormat="1" applyFont="1" applyBorder="1" applyAlignment="1" applyProtection="1">
      <alignment wrapText="1" readingOrder="1"/>
      <protection locked="0"/>
    </xf>
    <xf numFmtId="0" fontId="1" fillId="0" borderId="11" xfId="0" applyFont="1" applyBorder="1" applyAlignment="1" applyProtection="1">
      <alignment horizontal="center" wrapText="1" readingOrder="1"/>
      <protection locked="0"/>
    </xf>
    <xf numFmtId="192" fontId="0" fillId="0" borderId="10" xfId="0" applyNumberFormat="1" applyFont="1" applyFill="1" applyBorder="1" applyAlignment="1">
      <alignment horizontal="center" wrapText="1" readingOrder="1"/>
    </xf>
    <xf numFmtId="192" fontId="0" fillId="0" borderId="10" xfId="0" applyNumberFormat="1" applyFont="1" applyFill="1" applyBorder="1" applyAlignment="1">
      <alignment horizontal="center" readingOrder="1"/>
    </xf>
    <xf numFmtId="1" fontId="28" fillId="0" borderId="10" xfId="0" applyNumberFormat="1" applyFont="1" applyFill="1" applyBorder="1" applyAlignment="1">
      <alignment horizontal="center" wrapText="1" readingOrder="1"/>
    </xf>
    <xf numFmtId="1" fontId="28" fillId="0" borderId="10" xfId="0" applyNumberFormat="1" applyFont="1" applyFill="1" applyBorder="1" applyAlignment="1" quotePrefix="1">
      <alignment horizontal="center" wrapText="1" readingOrder="1"/>
    </xf>
    <xf numFmtId="192" fontId="28" fillId="0" borderId="10" xfId="0" applyNumberFormat="1" applyFont="1" applyFill="1" applyBorder="1" applyAlignment="1" quotePrefix="1">
      <alignment horizontal="center" wrapText="1" readingOrder="1"/>
    </xf>
    <xf numFmtId="192" fontId="28" fillId="0" borderId="10" xfId="0" applyNumberFormat="1" applyFont="1" applyFill="1" applyBorder="1" applyAlignment="1" quotePrefix="1">
      <alignment horizontal="center" readingOrder="1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 wrapText="1"/>
    </xf>
    <xf numFmtId="192" fontId="0" fillId="0" borderId="0" xfId="0" applyNumberFormat="1" applyFont="1" applyFill="1" applyAlignment="1">
      <alignment horizontal="center" vertical="center" wrapText="1"/>
    </xf>
    <xf numFmtId="192" fontId="0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vertical="center"/>
    </xf>
    <xf numFmtId="4" fontId="6" fillId="0" borderId="10" xfId="0" applyNumberFormat="1" applyFont="1" applyFill="1" applyBorder="1" applyAlignment="1" quotePrefix="1">
      <alignment horizontal="right" vertical="center" wrapText="1"/>
    </xf>
    <xf numFmtId="3" fontId="6" fillId="0" borderId="0" xfId="0" applyNumberFormat="1" applyFont="1" applyFill="1" applyBorder="1" applyAlignment="1" quotePrefix="1">
      <alignment vertical="center"/>
    </xf>
    <xf numFmtId="192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 quotePrefix="1">
      <alignment horizontal="center" vertical="center"/>
    </xf>
    <xf numFmtId="192" fontId="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 quotePrefix="1">
      <alignment horizontal="left" vertical="center"/>
    </xf>
    <xf numFmtId="3" fontId="6" fillId="0" borderId="0" xfId="0" applyNumberFormat="1" applyFont="1" applyFill="1" applyAlignment="1" quotePrefix="1">
      <alignment horizontal="lef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4" fontId="6" fillId="0" borderId="10" xfId="0" applyNumberFormat="1" applyFont="1" applyFill="1" applyBorder="1" applyAlignment="1" quotePrefix="1">
      <alignment horizontal="right" vertical="center"/>
    </xf>
    <xf numFmtId="4" fontId="6" fillId="0" borderId="0" xfId="0" applyNumberFormat="1" applyFont="1" applyFill="1" applyBorder="1" applyAlignment="1" quotePrefix="1">
      <alignment horizontal="right" vertical="center"/>
    </xf>
    <xf numFmtId="3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 wrapText="1"/>
    </xf>
    <xf numFmtId="192" fontId="2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 quotePrefix="1">
      <alignment horizontal="right" vertical="center"/>
    </xf>
    <xf numFmtId="3" fontId="0" fillId="0" borderId="0" xfId="0" applyNumberFormat="1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192" fontId="2" fillId="0" borderId="0" xfId="0" applyNumberFormat="1" applyFont="1" applyFill="1" applyAlignment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/>
    </xf>
    <xf numFmtId="1" fontId="0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 quotePrefix="1">
      <alignment horizontal="left" vertical="center" wrapText="1"/>
    </xf>
    <xf numFmtId="3" fontId="6" fillId="0" borderId="0" xfId="0" applyNumberFormat="1" applyFont="1" applyFill="1" applyBorder="1" applyAlignment="1" quotePrefix="1">
      <alignment horizontal="left" vertical="center"/>
    </xf>
    <xf numFmtId="3" fontId="2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left"/>
    </xf>
    <xf numFmtId="0" fontId="48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vertical="center" wrapText="1"/>
    </xf>
    <xf numFmtId="0" fontId="48" fillId="0" borderId="14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righ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33" borderId="16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9" fillId="5" borderId="10" xfId="0" applyFont="1" applyFill="1" applyBorder="1" applyAlignment="1">
      <alignment horizontal="left" vertical="center" wrapText="1"/>
    </xf>
    <xf numFmtId="0" fontId="49" fillId="5" borderId="10" xfId="0" applyFont="1" applyFill="1" applyBorder="1" applyAlignment="1">
      <alignment vertical="center" wrapText="1"/>
    </xf>
    <xf numFmtId="4" fontId="6" fillId="5" borderId="10" xfId="0" applyNumberFormat="1" applyFont="1" applyFill="1" applyBorder="1" applyAlignment="1">
      <alignment horizontal="right" vertical="center" wrapText="1"/>
    </xf>
    <xf numFmtId="192" fontId="6" fillId="5" borderId="10" xfId="0" applyNumberFormat="1" applyFont="1" applyFill="1" applyBorder="1" applyAlignment="1">
      <alignment horizontal="center" vertical="center" wrapText="1"/>
    </xf>
    <xf numFmtId="192" fontId="6" fillId="5" borderId="10" xfId="0" applyNumberFormat="1" applyFont="1" applyFill="1" applyBorder="1" applyAlignment="1">
      <alignment horizontal="center" vertical="center"/>
    </xf>
    <xf numFmtId="0" fontId="49" fillId="5" borderId="14" xfId="0" applyFont="1" applyFill="1" applyBorder="1" applyAlignment="1">
      <alignment horizontal="left" vertical="center" wrapText="1"/>
    </xf>
    <xf numFmtId="4" fontId="6" fillId="5" borderId="15" xfId="0" applyNumberFormat="1" applyFont="1" applyFill="1" applyBorder="1" applyAlignment="1">
      <alignment horizontal="right" vertic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 wrapText="1"/>
    </xf>
    <xf numFmtId="3" fontId="6" fillId="5" borderId="10" xfId="0" applyNumberFormat="1" applyFont="1" applyFill="1" applyBorder="1" applyAlignment="1" quotePrefix="1">
      <alignment horizontal="left" vertical="center"/>
    </xf>
    <xf numFmtId="3" fontId="6" fillId="5" borderId="10" xfId="0" applyNumberFormat="1" applyFont="1" applyFill="1" applyBorder="1" applyAlignment="1" quotePrefix="1">
      <alignment vertical="center"/>
    </xf>
    <xf numFmtId="3" fontId="6" fillId="5" borderId="10" xfId="0" applyNumberFormat="1" applyFont="1" applyFill="1" applyBorder="1" applyAlignment="1">
      <alignment horizontal="left" vertical="center" wrapText="1"/>
    </xf>
    <xf numFmtId="3" fontId="6" fillId="5" borderId="18" xfId="0" applyNumberFormat="1" applyFont="1" applyFill="1" applyBorder="1" applyAlignment="1">
      <alignment horizontal="left" vertical="center"/>
    </xf>
    <xf numFmtId="3" fontId="6" fillId="5" borderId="18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/>
    </xf>
    <xf numFmtId="0" fontId="6" fillId="34" borderId="10" xfId="0" applyFont="1" applyFill="1" applyBorder="1" applyAlignment="1" applyProtection="1">
      <alignment horizontal="center" vertical="center" wrapText="1" readingOrder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center" vertical="center"/>
    </xf>
    <xf numFmtId="0" fontId="6" fillId="34" borderId="10" xfId="0" applyFont="1" applyFill="1" applyBorder="1" applyAlignment="1" applyProtection="1">
      <alignment horizontal="center" vertical="top" wrapText="1"/>
      <protection locked="0"/>
    </xf>
    <xf numFmtId="1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35" borderId="10" xfId="0" applyFont="1" applyFill="1" applyBorder="1" applyAlignment="1" applyProtection="1">
      <alignment horizontal="left" vertical="top" wrapText="1" readingOrder="1"/>
      <protection locked="0"/>
    </xf>
    <xf numFmtId="0" fontId="7" fillId="35" borderId="10" xfId="0" applyFont="1" applyFill="1" applyBorder="1" applyAlignment="1" applyProtection="1">
      <alignment vertical="top" wrapText="1" readingOrder="1"/>
      <protection locked="0"/>
    </xf>
    <xf numFmtId="0" fontId="7" fillId="35" borderId="10" xfId="0" applyFont="1" applyFill="1" applyBorder="1" applyAlignment="1" applyProtection="1">
      <alignment vertical="center" wrapText="1" readingOrder="1"/>
      <protection locked="0"/>
    </xf>
    <xf numFmtId="4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185" fontId="6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7" fillId="36" borderId="0" xfId="0" applyFont="1" applyFill="1" applyAlignment="1">
      <alignment/>
    </xf>
    <xf numFmtId="0" fontId="6" fillId="34" borderId="10" xfId="0" applyFont="1" applyFill="1" applyBorder="1" applyAlignment="1" applyProtection="1">
      <alignment horizontal="left" vertical="center" wrapText="1" readingOrder="1"/>
      <protection locked="0"/>
    </xf>
    <xf numFmtId="0" fontId="6" fillId="34" borderId="10" xfId="0" applyFont="1" applyFill="1" applyBorder="1" applyAlignment="1" applyProtection="1">
      <alignment vertical="center" wrapText="1" readingOrder="1"/>
      <protection locked="0"/>
    </xf>
    <xf numFmtId="185" fontId="6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 applyProtection="1">
      <alignment horizontal="left" vertical="top" wrapText="1" readingOrder="1"/>
      <protection locked="0"/>
    </xf>
    <xf numFmtId="0" fontId="6" fillId="0" borderId="10" xfId="0" applyFont="1" applyBorder="1" applyAlignment="1" applyProtection="1">
      <alignment vertical="top" wrapText="1" readingOrder="1"/>
      <protection locked="0"/>
    </xf>
    <xf numFmtId="0" fontId="6" fillId="0" borderId="10" xfId="0" applyFont="1" applyBorder="1" applyAlignment="1" applyProtection="1">
      <alignment vertical="center" wrapText="1" readingOrder="1"/>
      <protection locked="0"/>
    </xf>
    <xf numFmtId="4" fontId="6" fillId="0" borderId="10" xfId="0" applyNumberFormat="1" applyFont="1" applyBorder="1" applyAlignment="1" applyProtection="1">
      <alignment horizontal="right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 applyProtection="1">
      <alignment horizontal="left" vertical="top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185" fontId="7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85" fontId="6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4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>
      <alignment horizontal="center" vertical="center"/>
    </xf>
    <xf numFmtId="4" fontId="6" fillId="5" borderId="10" xfId="0" applyNumberFormat="1" applyFont="1" applyFill="1" applyBorder="1" applyAlignment="1">
      <alignment horizontal="right" vertical="center"/>
    </xf>
    <xf numFmtId="4" fontId="6" fillId="5" borderId="15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4" fontId="7" fillId="0" borderId="15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/>
    </xf>
    <xf numFmtId="4" fontId="7" fillId="0" borderId="16" xfId="0" applyNumberFormat="1" applyFont="1" applyFill="1" applyBorder="1" applyAlignment="1">
      <alignment horizontal="right" vertical="center"/>
    </xf>
    <xf numFmtId="4" fontId="6" fillId="5" borderId="10" xfId="0" applyNumberFormat="1" applyFont="1" applyFill="1" applyBorder="1" applyAlignment="1" quotePrefix="1">
      <alignment horizontal="right" vertical="center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192" fontId="2" fillId="0" borderId="10" xfId="0" applyNumberFormat="1" applyFont="1" applyFill="1" applyBorder="1" applyAlignment="1" quotePrefix="1">
      <alignment horizontal="center" vertical="center" wrapText="1" readingOrder="1"/>
    </xf>
    <xf numFmtId="192" fontId="2" fillId="0" borderId="10" xfId="0" applyNumberFormat="1" applyFont="1" applyFill="1" applyBorder="1" applyAlignment="1" quotePrefix="1">
      <alignment horizontal="center" vertical="center" readingOrder="1"/>
    </xf>
    <xf numFmtId="0" fontId="2" fillId="0" borderId="0" xfId="0" applyFont="1" applyAlignment="1">
      <alignment vertical="center" readingOrder="1"/>
    </xf>
    <xf numFmtId="3" fontId="7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 applyProtection="1">
      <alignment horizontal="left" vertical="top" wrapText="1" readingOrder="1"/>
      <protection locked="0"/>
    </xf>
    <xf numFmtId="0" fontId="7" fillId="0" borderId="0" xfId="0" applyFont="1" applyFill="1" applyAlignment="1">
      <alignment/>
    </xf>
    <xf numFmtId="0" fontId="0" fillId="0" borderId="0" xfId="0" applyBorder="1" applyAlignment="1">
      <alignment vertical="top"/>
    </xf>
    <xf numFmtId="0" fontId="0" fillId="36" borderId="0" xfId="0" applyFont="1" applyFill="1" applyAlignment="1">
      <alignment readingOrder="1"/>
    </xf>
    <xf numFmtId="49" fontId="50" fillId="36" borderId="0" xfId="0" applyNumberFormat="1" applyFont="1" applyFill="1" applyBorder="1" applyAlignment="1">
      <alignment vertical="top"/>
    </xf>
    <xf numFmtId="0" fontId="3" fillId="36" borderId="0" xfId="0" applyFont="1" applyFill="1" applyBorder="1" applyAlignment="1">
      <alignment vertical="center"/>
    </xf>
    <xf numFmtId="0" fontId="3" fillId="36" borderId="0" xfId="0" applyFont="1" applyFill="1" applyBorder="1" applyAlignment="1">
      <alignment horizontal="center" vertical="center"/>
    </xf>
    <xf numFmtId="4" fontId="50" fillId="36" borderId="0" xfId="0" applyNumberFormat="1" applyFont="1" applyFill="1" applyBorder="1" applyAlignment="1">
      <alignment/>
    </xf>
    <xf numFmtId="0" fontId="50" fillId="36" borderId="0" xfId="0" applyFont="1" applyFill="1" applyBorder="1" applyAlignment="1">
      <alignment wrapText="1"/>
    </xf>
    <xf numFmtId="0" fontId="50" fillId="36" borderId="0" xfId="0" applyFont="1" applyFill="1" applyBorder="1" applyAlignment="1">
      <alignment/>
    </xf>
    <xf numFmtId="0" fontId="50" fillId="0" borderId="0" xfId="0" applyFont="1" applyAlignment="1">
      <alignment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wrapText="1" readingOrder="1"/>
      <protection locked="0"/>
    </xf>
    <xf numFmtId="0" fontId="0" fillId="0" borderId="0" xfId="0" applyBorder="1" applyAlignment="1">
      <alignment horizontal="center" vertical="top" wrapText="1"/>
    </xf>
    <xf numFmtId="0" fontId="5" fillId="0" borderId="0" xfId="0" applyFont="1" applyAlignment="1" applyProtection="1">
      <alignment wrapText="1" readingOrder="1"/>
      <protection locked="0"/>
    </xf>
    <xf numFmtId="0" fontId="2" fillId="0" borderId="0" xfId="0" applyFont="1" applyAlignment="1">
      <alignment readingOrder="1"/>
    </xf>
    <xf numFmtId="0" fontId="2" fillId="0" borderId="0" xfId="0" applyFont="1" applyBorder="1" applyAlignment="1" applyProtection="1">
      <alignment horizontal="left" wrapText="1" readingOrder="1"/>
      <protection locked="0"/>
    </xf>
    <xf numFmtId="0" fontId="2" fillId="0" borderId="20" xfId="0" applyFont="1" applyBorder="1" applyAlignment="1" applyProtection="1">
      <alignment horizontal="left" wrapText="1" readingOrder="1"/>
      <protection locked="0"/>
    </xf>
    <xf numFmtId="0" fontId="8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quotePrefix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quotePrefix="1">
      <alignment horizontal="center" vertical="center" wrapText="1"/>
    </xf>
    <xf numFmtId="0" fontId="2" fillId="0" borderId="15" xfId="0" applyNumberFormat="1" applyFont="1" applyFill="1" applyBorder="1" applyAlignment="1" quotePrefix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 quotePrefix="1">
      <alignment horizontal="center" vertical="center" wrapText="1"/>
    </xf>
    <xf numFmtId="1" fontId="2" fillId="0" borderId="15" xfId="0" applyNumberFormat="1" applyFont="1" applyFill="1" applyBorder="1" applyAlignment="1" quotePrefix="1">
      <alignment horizontal="center" vertical="center" wrapText="1"/>
    </xf>
    <xf numFmtId="0" fontId="6" fillId="34" borderId="14" xfId="0" applyFont="1" applyFill="1" applyBorder="1" applyAlignment="1" applyProtection="1">
      <alignment horizontal="center" vertical="center" wrapText="1" readingOrder="1"/>
      <protection locked="0"/>
    </xf>
    <xf numFmtId="0" fontId="7" fillId="0" borderId="15" xfId="0" applyFont="1" applyBorder="1" applyAlignment="1">
      <alignment horizontal="center" vertical="center"/>
    </xf>
    <xf numFmtId="1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0"/>
      <rgbColor rgb="00FF0000"/>
      <rgbColor rgb="000000CD"/>
      <rgbColor rgb="00FFFFFF"/>
      <rgbColor rgb="000000FF"/>
      <rgbColor rgb="000000CD"/>
      <rgbColor rgb="00FFFF00"/>
      <rgbColor rgb="004169E1"/>
      <rgbColor rgb="00FFFFE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zoomScalePageLayoutView="0" workbookViewId="0" topLeftCell="A25">
      <selection activeCell="B45" sqref="B45"/>
    </sheetView>
  </sheetViews>
  <sheetFormatPr defaultColWidth="9.140625" defaultRowHeight="12.75"/>
  <cols>
    <col min="1" max="1" width="33.421875" style="4" customWidth="1"/>
    <col min="2" max="4" width="15.421875" style="4" bestFit="1" customWidth="1"/>
    <col min="5" max="5" width="15.28125" style="4" customWidth="1"/>
    <col min="6" max="7" width="13.140625" style="4" customWidth="1"/>
    <col min="8" max="16384" width="9.140625" style="4" customWidth="1"/>
  </cols>
  <sheetData>
    <row r="1" spans="1:7" s="1" customFormat="1" ht="26.25" customHeight="1">
      <c r="A1" s="163" t="s">
        <v>178</v>
      </c>
      <c r="B1" s="163"/>
      <c r="C1" s="163"/>
      <c r="D1" s="163"/>
      <c r="E1" s="163"/>
      <c r="F1" s="163"/>
      <c r="G1" s="163"/>
    </row>
    <row r="2" spans="1:5" s="1" customFormat="1" ht="16.5" customHeight="1">
      <c r="A2" s="165" t="s">
        <v>179</v>
      </c>
      <c r="B2" s="165"/>
      <c r="C2" s="166"/>
      <c r="D2" s="166"/>
      <c r="E2" s="166"/>
    </row>
    <row r="3" spans="1:7" s="149" customFormat="1" ht="38.25">
      <c r="A3" s="146" t="s">
        <v>180</v>
      </c>
      <c r="B3" s="146" t="s">
        <v>357</v>
      </c>
      <c r="C3" s="146" t="s">
        <v>359</v>
      </c>
      <c r="D3" s="146" t="s">
        <v>360</v>
      </c>
      <c r="E3" s="146" t="s">
        <v>361</v>
      </c>
      <c r="F3" s="147" t="s">
        <v>74</v>
      </c>
      <c r="G3" s="148" t="s">
        <v>74</v>
      </c>
    </row>
    <row r="4" spans="1:7" s="3" customFormat="1" ht="12">
      <c r="A4" s="19">
        <v>1</v>
      </c>
      <c r="B4" s="22">
        <v>2</v>
      </c>
      <c r="C4" s="23">
        <v>3</v>
      </c>
      <c r="D4" s="23">
        <v>4</v>
      </c>
      <c r="E4" s="23">
        <v>5</v>
      </c>
      <c r="F4" s="24" t="s">
        <v>75</v>
      </c>
      <c r="G4" s="25" t="s">
        <v>76</v>
      </c>
    </row>
    <row r="5" spans="1:7" ht="12.75">
      <c r="A5" s="7" t="s">
        <v>181</v>
      </c>
      <c r="B5" s="8">
        <v>13624375</v>
      </c>
      <c r="C5" s="8">
        <v>13364792</v>
      </c>
      <c r="D5" s="8">
        <v>14555040</v>
      </c>
      <c r="E5" s="8">
        <v>7095238.13</v>
      </c>
      <c r="F5" s="20">
        <f>E5/B5*100</f>
        <v>52.07753111610624</v>
      </c>
      <c r="G5" s="21">
        <f>E5/D5*100</f>
        <v>48.747637450670005</v>
      </c>
    </row>
    <row r="6" spans="1:7" ht="25.5">
      <c r="A6" s="7" t="s">
        <v>182</v>
      </c>
      <c r="B6" s="8">
        <v>0</v>
      </c>
      <c r="C6" s="8"/>
      <c r="D6" s="8"/>
      <c r="E6" s="8">
        <v>0</v>
      </c>
      <c r="F6" s="20" t="e">
        <f aca="true" t="shared" si="0" ref="F6:F11">E6/B6*100</f>
        <v>#DIV/0!</v>
      </c>
      <c r="G6" s="21">
        <v>0</v>
      </c>
    </row>
    <row r="7" spans="1:7" ht="12.75">
      <c r="A7" s="7" t="s">
        <v>183</v>
      </c>
      <c r="B7" s="8">
        <f>SUM(B5:B6)</f>
        <v>13624375</v>
      </c>
      <c r="C7" s="8">
        <f>SUM(C5:C6)</f>
        <v>13364792</v>
      </c>
      <c r="D7" s="8">
        <f>SUM(D5:D6)</f>
        <v>14555040</v>
      </c>
      <c r="E7" s="8">
        <f>SUM(E5:E6)</f>
        <v>7095238.13</v>
      </c>
      <c r="F7" s="20">
        <f t="shared" si="0"/>
        <v>52.07753111610624</v>
      </c>
      <c r="G7" s="21">
        <f>E7/D7*100</f>
        <v>48.747637450670005</v>
      </c>
    </row>
    <row r="8" spans="1:7" ht="12.75">
      <c r="A8" s="7" t="s">
        <v>184</v>
      </c>
      <c r="B8" s="8">
        <v>13717661</v>
      </c>
      <c r="C8" s="8">
        <v>13197792</v>
      </c>
      <c r="D8" s="8">
        <v>14250059</v>
      </c>
      <c r="E8" s="8">
        <v>7025781.42</v>
      </c>
      <c r="F8" s="20">
        <f t="shared" si="0"/>
        <v>51.21705092435219</v>
      </c>
      <c r="G8" s="21">
        <f>E8/D8*100</f>
        <v>49.30352512926437</v>
      </c>
    </row>
    <row r="9" spans="1:7" ht="25.5">
      <c r="A9" s="7" t="s">
        <v>185</v>
      </c>
      <c r="B9" s="8">
        <v>204431</v>
      </c>
      <c r="C9" s="8">
        <v>190000</v>
      </c>
      <c r="D9" s="8">
        <v>280000</v>
      </c>
      <c r="E9" s="8">
        <v>3950.04</v>
      </c>
      <c r="F9" s="20">
        <f t="shared" si="0"/>
        <v>1.9322118465399083</v>
      </c>
      <c r="G9" s="21">
        <f>E9/D9*100</f>
        <v>1.4107285714285716</v>
      </c>
    </row>
    <row r="10" spans="1:7" ht="12.75">
      <c r="A10" s="7" t="s">
        <v>135</v>
      </c>
      <c r="B10" s="8">
        <f>SUM(B8:B9)</f>
        <v>13922092</v>
      </c>
      <c r="C10" s="8">
        <f>SUM(C8:C9)</f>
        <v>13387792</v>
      </c>
      <c r="D10" s="8">
        <f>SUM(D8:D9)</f>
        <v>14530059</v>
      </c>
      <c r="E10" s="8">
        <f>SUM(E8:E9)</f>
        <v>7029731.46</v>
      </c>
      <c r="F10" s="20">
        <f t="shared" si="0"/>
        <v>50.49335588358416</v>
      </c>
      <c r="G10" s="21">
        <f>E10/D10*100</f>
        <v>48.380611943833124</v>
      </c>
    </row>
    <row r="11" spans="1:7" ht="12.75">
      <c r="A11" s="7" t="s">
        <v>186</v>
      </c>
      <c r="B11" s="8">
        <f>B7-B10</f>
        <v>-297717</v>
      </c>
      <c r="C11" s="8">
        <f>C7-C10</f>
        <v>-23000</v>
      </c>
      <c r="D11" s="8">
        <f>D7-D10</f>
        <v>24981</v>
      </c>
      <c r="E11" s="8">
        <f>E7-E10</f>
        <v>65506.669999999925</v>
      </c>
      <c r="F11" s="20">
        <f t="shared" si="0"/>
        <v>-22.0029994928069</v>
      </c>
      <c r="G11" s="21">
        <f>E11/D11*100</f>
        <v>262.22597173852097</v>
      </c>
    </row>
    <row r="12" ht="409.5" customHeight="1" hidden="1"/>
    <row r="13" ht="15.75" customHeight="1"/>
    <row r="14" spans="1:5" s="1" customFormat="1" ht="16.5" customHeight="1">
      <c r="A14" s="165" t="s">
        <v>187</v>
      </c>
      <c r="B14" s="165"/>
      <c r="C14" s="166"/>
      <c r="D14" s="166"/>
      <c r="E14" s="166"/>
    </row>
    <row r="15" spans="1:7" s="149" customFormat="1" ht="38.25">
      <c r="A15" s="146" t="s">
        <v>180</v>
      </c>
      <c r="B15" s="146" t="s">
        <v>224</v>
      </c>
      <c r="C15" s="146" t="s">
        <v>356</v>
      </c>
      <c r="D15" s="146" t="s">
        <v>240</v>
      </c>
      <c r="E15" s="146" t="s">
        <v>357</v>
      </c>
      <c r="F15" s="147" t="s">
        <v>74</v>
      </c>
      <c r="G15" s="148" t="s">
        <v>74</v>
      </c>
    </row>
    <row r="16" spans="1:7" s="3" customFormat="1" ht="12">
      <c r="A16" s="19">
        <v>1</v>
      </c>
      <c r="B16" s="22">
        <v>2</v>
      </c>
      <c r="C16" s="23">
        <v>3</v>
      </c>
      <c r="D16" s="23">
        <v>4</v>
      </c>
      <c r="E16" s="23">
        <v>5</v>
      </c>
      <c r="F16" s="24" t="s">
        <v>75</v>
      </c>
      <c r="G16" s="25" t="s">
        <v>76</v>
      </c>
    </row>
    <row r="17" spans="1:7" ht="25.5">
      <c r="A17" s="7" t="s">
        <v>188</v>
      </c>
      <c r="B17" s="8"/>
      <c r="C17" s="8"/>
      <c r="D17" s="8"/>
      <c r="E17" s="8"/>
      <c r="F17" s="20">
        <v>0</v>
      </c>
      <c r="G17" s="21">
        <v>0</v>
      </c>
    </row>
    <row r="18" spans="1:7" ht="25.5">
      <c r="A18" s="7" t="s">
        <v>189</v>
      </c>
      <c r="B18" s="8"/>
      <c r="C18" s="8"/>
      <c r="D18" s="8"/>
      <c r="E18" s="8"/>
      <c r="F18" s="20">
        <v>0</v>
      </c>
      <c r="G18" s="21">
        <v>0</v>
      </c>
    </row>
    <row r="19" spans="1:7" ht="12.75">
      <c r="A19" s="7" t="s">
        <v>190</v>
      </c>
      <c r="B19" s="8">
        <f>B17-B18</f>
        <v>0</v>
      </c>
      <c r="C19" s="8">
        <f>C17-C18</f>
        <v>0</v>
      </c>
      <c r="D19" s="8">
        <f>D17-D18</f>
        <v>0</v>
      </c>
      <c r="E19" s="8">
        <f>E17-E18</f>
        <v>0</v>
      </c>
      <c r="F19" s="20">
        <v>0</v>
      </c>
      <c r="G19" s="21">
        <v>0</v>
      </c>
    </row>
    <row r="20" spans="1:5" ht="12.75">
      <c r="A20" s="2"/>
      <c r="B20" s="2"/>
      <c r="C20" s="2"/>
      <c r="D20" s="2"/>
      <c r="E20" s="2"/>
    </row>
    <row r="21" spans="1:5" s="1" customFormat="1" ht="18" customHeight="1">
      <c r="A21" s="167" t="s">
        <v>199</v>
      </c>
      <c r="B21" s="167"/>
      <c r="C21" s="167"/>
      <c r="D21" s="167"/>
      <c r="E21" s="11"/>
    </row>
    <row r="22" spans="1:7" ht="38.25">
      <c r="A22" s="12" t="s">
        <v>200</v>
      </c>
      <c r="B22" s="8">
        <v>272736</v>
      </c>
      <c r="C22" s="8">
        <v>0</v>
      </c>
      <c r="D22" s="8">
        <v>0</v>
      </c>
      <c r="E22" s="8">
        <v>-10196.17</v>
      </c>
      <c r="F22" s="20">
        <f>E22/B22*100</f>
        <v>-3.738476035433533</v>
      </c>
      <c r="G22" s="21">
        <v>0</v>
      </c>
    </row>
    <row r="23" spans="1:7" ht="38.25">
      <c r="A23" s="12" t="s">
        <v>201</v>
      </c>
      <c r="B23" s="18">
        <f>B11+B19+B22</f>
        <v>-24981</v>
      </c>
      <c r="C23" s="18">
        <f>C11+C19+C22</f>
        <v>-23000</v>
      </c>
      <c r="D23" s="18">
        <f>D11+D19+D22</f>
        <v>24981</v>
      </c>
      <c r="E23" s="18">
        <f>E11+E19+E22</f>
        <v>55310.49999999993</v>
      </c>
      <c r="F23" s="20">
        <f>E23/B23*100</f>
        <v>-221.4102718065727</v>
      </c>
      <c r="G23" s="21">
        <f>E23/D23*100</f>
        <v>221.4102718065727</v>
      </c>
    </row>
    <row r="24" ht="14.25" customHeight="1"/>
    <row r="25" spans="1:5" s="1" customFormat="1" ht="18" customHeight="1">
      <c r="A25" s="167" t="s">
        <v>202</v>
      </c>
      <c r="B25" s="167"/>
      <c r="C25" s="168"/>
      <c r="D25" s="168"/>
      <c r="E25" s="168"/>
    </row>
    <row r="26" spans="1:7" ht="25.5">
      <c r="A26" s="12" t="s">
        <v>203</v>
      </c>
      <c r="B26" s="13">
        <f>SUM(B22:D22)</f>
        <v>272736</v>
      </c>
      <c r="C26" s="13">
        <f>SUM(C22:E22)</f>
        <v>-10196.17</v>
      </c>
      <c r="D26" s="14">
        <f>C26-C22</f>
        <v>-10196.17</v>
      </c>
      <c r="E26" s="14">
        <f>D26-D22</f>
        <v>-10196.17</v>
      </c>
      <c r="F26" s="20">
        <f>E26/B26*100</f>
        <v>-3.738476035433533</v>
      </c>
      <c r="G26" s="21">
        <f>E26/D26*100</f>
        <v>100</v>
      </c>
    </row>
    <row r="27" spans="1:5" ht="12.75">
      <c r="A27" s="15"/>
      <c r="B27" s="16"/>
      <c r="C27" s="16"/>
      <c r="D27" s="16"/>
      <c r="E27" s="16"/>
    </row>
    <row r="28" spans="1:5" s="1" customFormat="1" ht="16.5" customHeight="1">
      <c r="A28" s="165" t="s">
        <v>191</v>
      </c>
      <c r="B28" s="165"/>
      <c r="C28" s="166"/>
      <c r="D28" s="166"/>
      <c r="E28" s="166"/>
    </row>
    <row r="29" spans="1:7" s="149" customFormat="1" ht="38.25">
      <c r="A29" s="146" t="s">
        <v>180</v>
      </c>
      <c r="B29" s="146" t="s">
        <v>224</v>
      </c>
      <c r="C29" s="146" t="s">
        <v>356</v>
      </c>
      <c r="D29" s="146" t="s">
        <v>240</v>
      </c>
      <c r="E29" s="146" t="s">
        <v>357</v>
      </c>
      <c r="F29" s="147" t="s">
        <v>74</v>
      </c>
      <c r="G29" s="148" t="s">
        <v>74</v>
      </c>
    </row>
    <row r="30" spans="1:7" s="3" customFormat="1" ht="12">
      <c r="A30" s="19">
        <v>1</v>
      </c>
      <c r="B30" s="22">
        <v>2</v>
      </c>
      <c r="C30" s="23">
        <v>3</v>
      </c>
      <c r="D30" s="23">
        <v>4</v>
      </c>
      <c r="E30" s="23">
        <v>5</v>
      </c>
      <c r="F30" s="24" t="s">
        <v>75</v>
      </c>
      <c r="G30" s="25" t="s">
        <v>76</v>
      </c>
    </row>
    <row r="31" spans="1:7" ht="12.75">
      <c r="A31" s="7" t="s">
        <v>192</v>
      </c>
      <c r="B31" s="8">
        <f>SUM(B7)</f>
        <v>13624375</v>
      </c>
      <c r="C31" s="8">
        <f>SUM(C7)</f>
        <v>13364792</v>
      </c>
      <c r="D31" s="8">
        <f>SUM(D7)</f>
        <v>14555040</v>
      </c>
      <c r="E31" s="8">
        <f>SUM(E7)</f>
        <v>7095238.13</v>
      </c>
      <c r="F31" s="20">
        <f aca="true" t="shared" si="1" ref="F31:F37">E31/B31*100</f>
        <v>52.07753111610624</v>
      </c>
      <c r="G31" s="21">
        <f aca="true" t="shared" si="2" ref="G31:G37">E31/D31*100</f>
        <v>48.747637450670005</v>
      </c>
    </row>
    <row r="32" spans="1:7" ht="12.75">
      <c r="A32" s="7" t="s">
        <v>193</v>
      </c>
      <c r="B32" s="8">
        <f>SUM(B22)</f>
        <v>272736</v>
      </c>
      <c r="C32" s="8">
        <f>SUM(C22)</f>
        <v>0</v>
      </c>
      <c r="D32" s="8">
        <f>SUM(D22)</f>
        <v>0</v>
      </c>
      <c r="E32" s="8">
        <f>SUM(E22)</f>
        <v>-10196.17</v>
      </c>
      <c r="F32" s="20">
        <f t="shared" si="1"/>
        <v>-3.738476035433533</v>
      </c>
      <c r="G32" s="21">
        <v>0</v>
      </c>
    </row>
    <row r="33" spans="1:7" ht="25.5">
      <c r="A33" s="7" t="s">
        <v>194</v>
      </c>
      <c r="B33" s="8">
        <f>SUM(B17)</f>
        <v>0</v>
      </c>
      <c r="C33" s="8">
        <f>SUM(C17)</f>
        <v>0</v>
      </c>
      <c r="D33" s="8">
        <f>SUM(D17)</f>
        <v>0</v>
      </c>
      <c r="E33" s="8">
        <f>SUM(E17)</f>
        <v>0</v>
      </c>
      <c r="F33" s="20">
        <v>0</v>
      </c>
      <c r="G33" s="21">
        <v>0</v>
      </c>
    </row>
    <row r="34" spans="1:7" ht="25.5">
      <c r="A34" s="7" t="s">
        <v>195</v>
      </c>
      <c r="B34" s="8">
        <f>SUM(B31:B33)</f>
        <v>13897111</v>
      </c>
      <c r="C34" s="8">
        <f>SUM(C31:C33)</f>
        <v>13364792</v>
      </c>
      <c r="D34" s="8">
        <f>SUM(D31:D33)</f>
        <v>14555040</v>
      </c>
      <c r="E34" s="8">
        <f>SUM(E31:E33)</f>
        <v>7085041.96</v>
      </c>
      <c r="F34" s="20">
        <f t="shared" si="1"/>
        <v>50.982121104163305</v>
      </c>
      <c r="G34" s="21">
        <f t="shared" si="2"/>
        <v>48.67758494652024</v>
      </c>
    </row>
    <row r="35" spans="1:7" ht="12.75">
      <c r="A35" s="7" t="s">
        <v>196</v>
      </c>
      <c r="B35" s="8">
        <f>SUM(B10)</f>
        <v>13922092</v>
      </c>
      <c r="C35" s="8">
        <f>SUM(C10)</f>
        <v>13387792</v>
      </c>
      <c r="D35" s="8">
        <f>SUM(D10)</f>
        <v>14530059</v>
      </c>
      <c r="E35" s="8">
        <f>SUM(E10)</f>
        <v>7029731.46</v>
      </c>
      <c r="F35" s="20">
        <f t="shared" si="1"/>
        <v>50.49335588358416</v>
      </c>
      <c r="G35" s="21">
        <f t="shared" si="2"/>
        <v>48.380611943833124</v>
      </c>
    </row>
    <row r="36" spans="1:7" ht="25.5">
      <c r="A36" s="7" t="s">
        <v>197</v>
      </c>
      <c r="B36" s="8">
        <f>SUM(B18)</f>
        <v>0</v>
      </c>
      <c r="C36" s="8">
        <f>SUM(C18)</f>
        <v>0</v>
      </c>
      <c r="D36" s="8">
        <f>SUM(D18)</f>
        <v>0</v>
      </c>
      <c r="E36" s="8">
        <f>SUM(E18)</f>
        <v>0</v>
      </c>
      <c r="F36" s="20">
        <v>0</v>
      </c>
      <c r="G36" s="21">
        <v>0</v>
      </c>
    </row>
    <row r="37" spans="1:7" ht="25.5">
      <c r="A37" s="7" t="s">
        <v>198</v>
      </c>
      <c r="B37" s="8">
        <f>SUM(B35:B36)</f>
        <v>13922092</v>
      </c>
      <c r="C37" s="8">
        <f>SUM(C35:C36)</f>
        <v>13387792</v>
      </c>
      <c r="D37" s="8">
        <f>SUM(D35:D36)</f>
        <v>14530059</v>
      </c>
      <c r="E37" s="8">
        <f>SUM(E35:E36)</f>
        <v>7029731.46</v>
      </c>
      <c r="F37" s="20">
        <f t="shared" si="1"/>
        <v>50.49335588358416</v>
      </c>
      <c r="G37" s="21">
        <f t="shared" si="2"/>
        <v>48.380611943833124</v>
      </c>
    </row>
    <row r="38" ht="409.5" customHeight="1" hidden="1"/>
    <row r="41" spans="1:9" ht="51.75" customHeight="1">
      <c r="A41" s="164" t="s">
        <v>387</v>
      </c>
      <c r="B41" s="164"/>
      <c r="C41" s="164"/>
      <c r="D41" s="164"/>
      <c r="E41" s="153" t="s">
        <v>358</v>
      </c>
      <c r="F41" s="153"/>
      <c r="G41" s="153"/>
      <c r="H41" s="153"/>
      <c r="I41" s="153"/>
    </row>
    <row r="42" spans="1:7" s="161" customFormat="1" ht="19.5" customHeight="1">
      <c r="A42" s="155" t="s">
        <v>388</v>
      </c>
      <c r="B42" s="156"/>
      <c r="C42" s="157"/>
      <c r="D42" s="158"/>
      <c r="E42" s="159"/>
      <c r="F42" s="159"/>
      <c r="G42" s="160"/>
    </row>
    <row r="43" spans="1:7" s="161" customFormat="1" ht="19.5" customHeight="1">
      <c r="A43" s="155" t="s">
        <v>389</v>
      </c>
      <c r="B43" s="156"/>
      <c r="C43" s="157"/>
      <c r="D43" s="158"/>
      <c r="E43" s="159"/>
      <c r="F43" s="159"/>
      <c r="G43" s="160"/>
    </row>
    <row r="44" spans="1:7" ht="12.75">
      <c r="A44" s="154"/>
      <c r="B44" s="154"/>
      <c r="C44" s="154"/>
      <c r="D44" s="154"/>
      <c r="E44" s="154"/>
      <c r="F44" s="154"/>
      <c r="G44" s="154"/>
    </row>
  </sheetData>
  <sheetProtection/>
  <mergeCells count="7">
    <mergeCell ref="A1:G1"/>
    <mergeCell ref="A41:D41"/>
    <mergeCell ref="A2:E2"/>
    <mergeCell ref="A14:E14"/>
    <mergeCell ref="A21:D21"/>
    <mergeCell ref="A25:E25"/>
    <mergeCell ref="A28:E28"/>
  </mergeCells>
  <printOptions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70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89" zoomScaleNormal="89" zoomScaleSheetLayoutView="89" zoomScalePageLayoutView="0" workbookViewId="0" topLeftCell="A46">
      <selection activeCell="F57" sqref="F57"/>
    </sheetView>
  </sheetViews>
  <sheetFormatPr defaultColWidth="9.140625" defaultRowHeight="30" customHeight="1"/>
  <cols>
    <col min="1" max="1" width="9.28125" style="79" customWidth="1"/>
    <col min="2" max="2" width="42.28125" style="26" customWidth="1"/>
    <col min="3" max="6" width="15.421875" style="56" customWidth="1"/>
    <col min="7" max="8" width="14.28125" style="29" customWidth="1"/>
    <col min="9" max="11" width="16.57421875" style="26" customWidth="1"/>
    <col min="12" max="15" width="15.140625" style="26" customWidth="1"/>
    <col min="16" max="16" width="16.7109375" style="26" hidden="1" customWidth="1"/>
    <col min="17" max="17" width="16.421875" style="26" hidden="1" customWidth="1"/>
    <col min="18" max="18" width="12.57421875" style="26" hidden="1" customWidth="1"/>
    <col min="19" max="19" width="15.140625" style="26" customWidth="1"/>
    <col min="20" max="16384" width="9.140625" style="26" customWidth="1"/>
  </cols>
  <sheetData>
    <row r="1" spans="1:10" ht="30" customHeight="1">
      <c r="A1" s="169" t="s">
        <v>372</v>
      </c>
      <c r="B1" s="169"/>
      <c r="C1" s="169"/>
      <c r="D1" s="169"/>
      <c r="E1" s="169"/>
      <c r="F1" s="169"/>
      <c r="G1" s="169"/>
      <c r="H1" s="169"/>
      <c r="I1" s="105"/>
      <c r="J1" s="105"/>
    </row>
    <row r="2" spans="1:8" s="34" customFormat="1" ht="42" customHeight="1">
      <c r="A2" s="76" t="s">
        <v>72</v>
      </c>
      <c r="B2" s="31" t="s">
        <v>73</v>
      </c>
      <c r="C2" s="32" t="s">
        <v>228</v>
      </c>
      <c r="D2" s="33" t="s">
        <v>369</v>
      </c>
      <c r="E2" s="33" t="s">
        <v>370</v>
      </c>
      <c r="F2" s="33" t="s">
        <v>371</v>
      </c>
      <c r="G2" s="5" t="s">
        <v>74</v>
      </c>
      <c r="H2" s="5" t="s">
        <v>74</v>
      </c>
    </row>
    <row r="3" spans="1:8" s="37" customFormat="1" ht="30" customHeight="1">
      <c r="A3" s="172">
        <v>1</v>
      </c>
      <c r="B3" s="173"/>
      <c r="C3" s="138">
        <v>2</v>
      </c>
      <c r="D3" s="74">
        <v>3</v>
      </c>
      <c r="E3" s="74">
        <v>4</v>
      </c>
      <c r="F3" s="74">
        <v>5</v>
      </c>
      <c r="G3" s="6" t="s">
        <v>75</v>
      </c>
      <c r="H3" s="6" t="s">
        <v>76</v>
      </c>
    </row>
    <row r="4" spans="1:8" ht="30" customHeight="1">
      <c r="A4" s="98">
        <v>6</v>
      </c>
      <c r="B4" s="99" t="s">
        <v>218</v>
      </c>
      <c r="C4" s="139">
        <f>SUM(C5,C16,C22,C25,C31)</f>
        <v>13624175</v>
      </c>
      <c r="D4" s="139">
        <f>SUM(D5,D16,D22,D25,D31)</f>
        <v>13364792</v>
      </c>
      <c r="E4" s="139">
        <f>SUM(E5,E16,E22,E25,E31)</f>
        <v>14555040</v>
      </c>
      <c r="F4" s="139">
        <f>SUM(F5,F16,F22,F25,F31)</f>
        <v>7095238.13</v>
      </c>
      <c r="G4" s="95">
        <f>F4/C4*100</f>
        <v>52.07829560322001</v>
      </c>
      <c r="H4" s="95">
        <f>F4/E4*100</f>
        <v>48.747637450670005</v>
      </c>
    </row>
    <row r="5" spans="1:8" ht="30" customHeight="1">
      <c r="A5" s="38">
        <v>63</v>
      </c>
      <c r="B5" s="39" t="s">
        <v>84</v>
      </c>
      <c r="C5" s="58">
        <f>SUM(C6,C8,C11)</f>
        <v>11191052</v>
      </c>
      <c r="D5" s="58">
        <f>SUM(D6,D8,D11)</f>
        <v>11284087</v>
      </c>
      <c r="E5" s="58">
        <f>SUM(E6,E8,E11,E14)</f>
        <v>11955548</v>
      </c>
      <c r="F5" s="58">
        <f>SUM(F6,F8,F11,F14)</f>
        <v>5793052.47</v>
      </c>
      <c r="G5" s="10">
        <f aca="true" t="shared" si="0" ref="G5:G49">F5/C5*100</f>
        <v>51.765039336784426</v>
      </c>
      <c r="H5" s="10">
        <f>F5/E5*100</f>
        <v>48.454930464082445</v>
      </c>
    </row>
    <row r="6" spans="1:8" s="41" customFormat="1" ht="30" customHeight="1">
      <c r="A6" s="38">
        <v>634</v>
      </c>
      <c r="B6" s="39" t="s">
        <v>85</v>
      </c>
      <c r="C6" s="58">
        <f>C7</f>
        <v>0</v>
      </c>
      <c r="D6" s="58">
        <f>D7</f>
        <v>0</v>
      </c>
      <c r="E6" s="58">
        <f>E7</f>
        <v>0</v>
      </c>
      <c r="F6" s="58">
        <f>F7</f>
        <v>0</v>
      </c>
      <c r="G6" s="10">
        <v>0</v>
      </c>
      <c r="H6" s="10">
        <v>0</v>
      </c>
    </row>
    <row r="7" spans="1:8" ht="30" customHeight="1">
      <c r="A7" s="42">
        <v>6341</v>
      </c>
      <c r="B7" s="43" t="s">
        <v>165</v>
      </c>
      <c r="C7" s="59">
        <v>0</v>
      </c>
      <c r="D7" s="59"/>
      <c r="E7" s="59"/>
      <c r="F7" s="59">
        <v>0</v>
      </c>
      <c r="G7" s="10">
        <v>0</v>
      </c>
      <c r="H7" s="17"/>
    </row>
    <row r="8" spans="1:8" s="41" customFormat="1" ht="30" customHeight="1">
      <c r="A8" s="38">
        <v>636</v>
      </c>
      <c r="B8" s="39" t="s">
        <v>86</v>
      </c>
      <c r="C8" s="58">
        <f>SUM(C9:C10)</f>
        <v>11076817</v>
      </c>
      <c r="D8" s="58">
        <f>SUM(D9:D10)</f>
        <v>11026650</v>
      </c>
      <c r="E8" s="58">
        <f>SUM(E9:E10)</f>
        <v>11907448</v>
      </c>
      <c r="F8" s="58">
        <f>SUM(F9:F10)</f>
        <v>5785874.97</v>
      </c>
      <c r="G8" s="10">
        <f t="shared" si="0"/>
        <v>52.234093693161135</v>
      </c>
      <c r="H8" s="10">
        <f>F8/E8*100</f>
        <v>48.59038620198047</v>
      </c>
    </row>
    <row r="9" spans="1:8" ht="30" customHeight="1">
      <c r="A9" s="42">
        <v>6361</v>
      </c>
      <c r="B9" s="43" t="s">
        <v>147</v>
      </c>
      <c r="C9" s="59">
        <v>10929788</v>
      </c>
      <c r="D9" s="59">
        <v>10861650</v>
      </c>
      <c r="E9" s="59">
        <v>11637448</v>
      </c>
      <c r="F9" s="59">
        <v>5783133.2</v>
      </c>
      <c r="G9" s="10">
        <f t="shared" si="0"/>
        <v>52.91166855203413</v>
      </c>
      <c r="H9" s="10"/>
    </row>
    <row r="10" spans="1:8" ht="30" customHeight="1">
      <c r="A10" s="42">
        <v>6362</v>
      </c>
      <c r="B10" s="43" t="s">
        <v>148</v>
      </c>
      <c r="C10" s="59">
        <v>147029</v>
      </c>
      <c r="D10" s="59">
        <v>165000</v>
      </c>
      <c r="E10" s="59">
        <v>270000</v>
      </c>
      <c r="F10" s="59">
        <v>2741.77</v>
      </c>
      <c r="G10" s="10">
        <f t="shared" si="0"/>
        <v>1.8647817777445266</v>
      </c>
      <c r="H10" s="10"/>
    </row>
    <row r="11" spans="1:8" s="41" customFormat="1" ht="30" customHeight="1">
      <c r="A11" s="38">
        <v>638</v>
      </c>
      <c r="B11" s="39" t="s">
        <v>149</v>
      </c>
      <c r="C11" s="58">
        <f>SUM(C12:C13)</f>
        <v>114235</v>
      </c>
      <c r="D11" s="58">
        <f>D12</f>
        <v>257437</v>
      </c>
      <c r="E11" s="58">
        <f>E12</f>
        <v>47500</v>
      </c>
      <c r="F11" s="58">
        <f>F12</f>
        <v>6777.5</v>
      </c>
      <c r="G11" s="10">
        <f t="shared" si="0"/>
        <v>5.932945244452226</v>
      </c>
      <c r="H11" s="10">
        <f>F11/E11*100</f>
        <v>14.268421052631581</v>
      </c>
    </row>
    <row r="12" spans="1:8" ht="30" customHeight="1">
      <c r="A12" s="42">
        <v>6381</v>
      </c>
      <c r="B12" s="43" t="s">
        <v>150</v>
      </c>
      <c r="C12" s="59">
        <v>114235</v>
      </c>
      <c r="D12" s="59">
        <v>257437</v>
      </c>
      <c r="E12" s="59">
        <v>47500</v>
      </c>
      <c r="F12" s="59">
        <v>6777.5</v>
      </c>
      <c r="G12" s="10">
        <f t="shared" si="0"/>
        <v>5.932945244452226</v>
      </c>
      <c r="H12" s="10"/>
    </row>
    <row r="13" spans="1:8" ht="30" customHeight="1">
      <c r="A13" s="42">
        <v>6382</v>
      </c>
      <c r="B13" s="43" t="s">
        <v>237</v>
      </c>
      <c r="C13" s="59"/>
      <c r="D13" s="59"/>
      <c r="E13" s="59"/>
      <c r="F13" s="59"/>
      <c r="G13" s="10" t="e">
        <f t="shared" si="0"/>
        <v>#DIV/0!</v>
      </c>
      <c r="H13" s="10"/>
    </row>
    <row r="14" spans="1:8" s="41" customFormat="1" ht="30" customHeight="1">
      <c r="A14" s="38">
        <v>639</v>
      </c>
      <c r="B14" s="39" t="s">
        <v>149</v>
      </c>
      <c r="C14" s="58">
        <f>C15</f>
        <v>200</v>
      </c>
      <c r="D14" s="58">
        <f>D15</f>
        <v>0</v>
      </c>
      <c r="E14" s="58">
        <f>E15</f>
        <v>600</v>
      </c>
      <c r="F14" s="58">
        <f>F15</f>
        <v>400</v>
      </c>
      <c r="G14" s="10">
        <v>0</v>
      </c>
      <c r="H14" s="10"/>
    </row>
    <row r="15" spans="1:8" ht="30" customHeight="1">
      <c r="A15" s="42">
        <v>6391</v>
      </c>
      <c r="B15" s="43" t="s">
        <v>236</v>
      </c>
      <c r="C15" s="59">
        <v>200</v>
      </c>
      <c r="D15" s="59">
        <v>0</v>
      </c>
      <c r="E15" s="59">
        <v>600</v>
      </c>
      <c r="F15" s="59">
        <v>400</v>
      </c>
      <c r="G15" s="10">
        <v>0</v>
      </c>
      <c r="H15" s="10"/>
    </row>
    <row r="16" spans="1:8" ht="30" customHeight="1">
      <c r="A16" s="38">
        <v>64</v>
      </c>
      <c r="B16" s="39" t="s">
        <v>152</v>
      </c>
      <c r="C16" s="58">
        <f>SUM(C17,C19)</f>
        <v>15</v>
      </c>
      <c r="D16" s="58">
        <f>SUM(D17,D19)</f>
        <v>12</v>
      </c>
      <c r="E16" s="58">
        <f>SUM(E17,E19)</f>
        <v>1</v>
      </c>
      <c r="F16" s="58">
        <f>SUM(F17,F19)</f>
        <v>6152.68</v>
      </c>
      <c r="G16" s="10">
        <f t="shared" si="0"/>
        <v>41017.86666666667</v>
      </c>
      <c r="H16" s="10">
        <f>F16/E16*100</f>
        <v>615268</v>
      </c>
    </row>
    <row r="17" spans="1:8" s="41" customFormat="1" ht="30" customHeight="1">
      <c r="A17" s="38">
        <v>641</v>
      </c>
      <c r="B17" s="39" t="s">
        <v>153</v>
      </c>
      <c r="C17" s="58">
        <f>C18</f>
        <v>15</v>
      </c>
      <c r="D17" s="58">
        <f>D18</f>
        <v>12</v>
      </c>
      <c r="E17" s="58">
        <f>E18</f>
        <v>1</v>
      </c>
      <c r="F17" s="58">
        <f>F18</f>
        <v>1.18</v>
      </c>
      <c r="G17" s="10">
        <f t="shared" si="0"/>
        <v>7.866666666666666</v>
      </c>
      <c r="H17" s="10">
        <f>F17/E17*100</f>
        <v>118</v>
      </c>
    </row>
    <row r="18" spans="1:8" ht="30" customHeight="1">
      <c r="A18" s="42">
        <v>6413</v>
      </c>
      <c r="B18" s="43" t="s">
        <v>166</v>
      </c>
      <c r="C18" s="59">
        <v>15</v>
      </c>
      <c r="D18" s="59">
        <v>12</v>
      </c>
      <c r="E18" s="59">
        <v>1</v>
      </c>
      <c r="F18" s="59">
        <v>1.18</v>
      </c>
      <c r="G18" s="10">
        <f t="shared" si="0"/>
        <v>7.866666666666666</v>
      </c>
      <c r="H18" s="17"/>
    </row>
    <row r="19" spans="1:8" s="41" customFormat="1" ht="30" customHeight="1">
      <c r="A19" s="38">
        <v>642</v>
      </c>
      <c r="B19" s="39" t="s">
        <v>154</v>
      </c>
      <c r="C19" s="58">
        <f>C20</f>
        <v>0</v>
      </c>
      <c r="D19" s="58">
        <f>D20</f>
        <v>0</v>
      </c>
      <c r="E19" s="58">
        <f>E20</f>
        <v>0</v>
      </c>
      <c r="F19" s="58">
        <f>F21</f>
        <v>6151.5</v>
      </c>
      <c r="G19" s="10">
        <v>0</v>
      </c>
      <c r="H19" s="10" t="e">
        <f>F19/E19*100</f>
        <v>#DIV/0!</v>
      </c>
    </row>
    <row r="20" spans="1:8" ht="30" customHeight="1">
      <c r="A20" s="42">
        <v>6422</v>
      </c>
      <c r="B20" s="43" t="s">
        <v>167</v>
      </c>
      <c r="C20" s="59">
        <v>0</v>
      </c>
      <c r="D20" s="59"/>
      <c r="E20" s="59"/>
      <c r="F20" s="59">
        <v>0</v>
      </c>
      <c r="G20" s="10">
        <v>0</v>
      </c>
      <c r="H20" s="17"/>
    </row>
    <row r="21" spans="1:8" ht="30" customHeight="1">
      <c r="A21" s="42">
        <v>6425</v>
      </c>
      <c r="B21" s="43" t="s">
        <v>380</v>
      </c>
      <c r="C21" s="59">
        <v>0</v>
      </c>
      <c r="D21" s="59"/>
      <c r="E21" s="59"/>
      <c r="F21" s="59">
        <v>6151.5</v>
      </c>
      <c r="G21" s="10">
        <v>0</v>
      </c>
      <c r="H21" s="17"/>
    </row>
    <row r="22" spans="1:8" s="41" customFormat="1" ht="30" customHeight="1">
      <c r="A22" s="38">
        <v>65</v>
      </c>
      <c r="B22" s="39" t="s">
        <v>155</v>
      </c>
      <c r="C22" s="58">
        <f>C23</f>
        <v>588196</v>
      </c>
      <c r="D22" s="58">
        <f aca="true" t="shared" si="1" ref="D22:F23">D23</f>
        <v>717888</v>
      </c>
      <c r="E22" s="58">
        <f t="shared" si="1"/>
        <v>787080</v>
      </c>
      <c r="F22" s="58">
        <f t="shared" si="1"/>
        <v>461857.41</v>
      </c>
      <c r="G22" s="10">
        <f t="shared" si="0"/>
        <v>78.52100490312752</v>
      </c>
      <c r="H22" s="10">
        <f aca="true" t="shared" si="2" ref="H22:H32">F22/E22*100</f>
        <v>58.67985592315902</v>
      </c>
    </row>
    <row r="23" spans="1:17" s="47" customFormat="1" ht="30" customHeight="1">
      <c r="A23" s="38">
        <v>652</v>
      </c>
      <c r="B23" s="39" t="s">
        <v>82</v>
      </c>
      <c r="C23" s="58">
        <f>C24</f>
        <v>588196</v>
      </c>
      <c r="D23" s="58">
        <f t="shared" si="1"/>
        <v>717888</v>
      </c>
      <c r="E23" s="58">
        <f t="shared" si="1"/>
        <v>787080</v>
      </c>
      <c r="F23" s="58">
        <f t="shared" si="1"/>
        <v>461857.41</v>
      </c>
      <c r="G23" s="10">
        <f t="shared" si="0"/>
        <v>78.52100490312752</v>
      </c>
      <c r="H23" s="10">
        <f t="shared" si="2"/>
        <v>58.67985592315902</v>
      </c>
      <c r="I23" s="45"/>
      <c r="J23" s="45"/>
      <c r="K23" s="45"/>
      <c r="L23" s="45"/>
      <c r="M23" s="45"/>
      <c r="N23" s="46"/>
      <c r="O23" s="46"/>
      <c r="P23" s="46"/>
      <c r="Q23" s="46"/>
    </row>
    <row r="24" spans="1:17" s="41" customFormat="1" ht="30" customHeight="1">
      <c r="A24" s="42">
        <v>6526</v>
      </c>
      <c r="B24" s="43" t="s">
        <v>83</v>
      </c>
      <c r="C24" s="59">
        <v>588196</v>
      </c>
      <c r="D24" s="59">
        <v>717888</v>
      </c>
      <c r="E24" s="59">
        <v>787080</v>
      </c>
      <c r="F24" s="59">
        <v>461857.41</v>
      </c>
      <c r="G24" s="10">
        <f t="shared" si="0"/>
        <v>78.52100490312752</v>
      </c>
      <c r="H24" s="10"/>
      <c r="I24" s="48"/>
      <c r="J24" s="48"/>
      <c r="K24" s="48"/>
      <c r="L24" s="48"/>
      <c r="M24" s="48"/>
      <c r="N24" s="48"/>
      <c r="O24" s="48"/>
      <c r="P24" s="49"/>
      <c r="Q24" s="49"/>
    </row>
    <row r="25" spans="1:8" ht="30" customHeight="1">
      <c r="A25" s="38">
        <v>66</v>
      </c>
      <c r="B25" s="39" t="s">
        <v>80</v>
      </c>
      <c r="C25" s="58">
        <f>SUM(C26,C28)</f>
        <v>27381</v>
      </c>
      <c r="D25" s="58">
        <f>SUM(D26,D28)</f>
        <v>26000</v>
      </c>
      <c r="E25" s="58">
        <f>SUM(E26,E28)</f>
        <v>21000</v>
      </c>
      <c r="F25" s="58">
        <f>SUM(F26,F28)</f>
        <v>8044</v>
      </c>
      <c r="G25" s="10">
        <f t="shared" si="0"/>
        <v>29.37803586428545</v>
      </c>
      <c r="H25" s="10">
        <f t="shared" si="2"/>
        <v>38.304761904761904</v>
      </c>
    </row>
    <row r="26" spans="1:8" s="41" customFormat="1" ht="30" customHeight="1">
      <c r="A26" s="38">
        <v>661</v>
      </c>
      <c r="B26" s="39" t="s">
        <v>156</v>
      </c>
      <c r="C26" s="58">
        <f>C27</f>
        <v>13140</v>
      </c>
      <c r="D26" s="58">
        <f>D27</f>
        <v>13000</v>
      </c>
      <c r="E26" s="58">
        <f>E27</f>
        <v>8000</v>
      </c>
      <c r="F26" s="58">
        <f>F27</f>
        <v>1300</v>
      </c>
      <c r="G26" s="10">
        <f t="shared" si="0"/>
        <v>9.89345509893455</v>
      </c>
      <c r="H26" s="10">
        <f t="shared" si="2"/>
        <v>16.25</v>
      </c>
    </row>
    <row r="27" spans="1:8" ht="30" customHeight="1">
      <c r="A27" s="42">
        <v>6615</v>
      </c>
      <c r="B27" s="43" t="s">
        <v>229</v>
      </c>
      <c r="C27" s="59">
        <v>13140</v>
      </c>
      <c r="D27" s="59">
        <v>13000</v>
      </c>
      <c r="E27" s="59">
        <v>8000</v>
      </c>
      <c r="F27" s="59">
        <v>1300</v>
      </c>
      <c r="G27" s="10">
        <f t="shared" si="0"/>
        <v>9.89345509893455</v>
      </c>
      <c r="H27" s="10"/>
    </row>
    <row r="28" spans="1:8" s="41" customFormat="1" ht="30" customHeight="1">
      <c r="A28" s="38">
        <v>663</v>
      </c>
      <c r="B28" s="39" t="s">
        <v>81</v>
      </c>
      <c r="C28" s="58">
        <f>SUM(C29:C30)</f>
        <v>14241</v>
      </c>
      <c r="D28" s="58">
        <f>D29</f>
        <v>13000</v>
      </c>
      <c r="E28" s="58">
        <f>E29+E30</f>
        <v>13000</v>
      </c>
      <c r="F28" s="58">
        <f>SUM(F29:F30)</f>
        <v>6744</v>
      </c>
      <c r="G28" s="10">
        <f t="shared" si="0"/>
        <v>47.356224984200544</v>
      </c>
      <c r="H28" s="10">
        <f t="shared" si="2"/>
        <v>51.87692307692308</v>
      </c>
    </row>
    <row r="29" spans="1:8" ht="30" customHeight="1">
      <c r="A29" s="42">
        <v>6631</v>
      </c>
      <c r="B29" s="43" t="s">
        <v>157</v>
      </c>
      <c r="C29" s="59">
        <v>13013</v>
      </c>
      <c r="D29" s="59">
        <v>13000</v>
      </c>
      <c r="E29" s="59">
        <v>11000</v>
      </c>
      <c r="F29" s="59">
        <v>6744</v>
      </c>
      <c r="G29" s="10">
        <f t="shared" si="0"/>
        <v>51.825097978944136</v>
      </c>
      <c r="H29" s="10"/>
    </row>
    <row r="30" spans="1:8" ht="30" customHeight="1">
      <c r="A30" s="42">
        <v>6632</v>
      </c>
      <c r="B30" s="43" t="s">
        <v>235</v>
      </c>
      <c r="C30" s="59">
        <v>1228</v>
      </c>
      <c r="D30" s="59">
        <v>0</v>
      </c>
      <c r="E30" s="59">
        <v>2000</v>
      </c>
      <c r="F30" s="59"/>
      <c r="G30" s="10">
        <f t="shared" si="0"/>
        <v>0</v>
      </c>
      <c r="H30" s="10"/>
    </row>
    <row r="31" spans="1:8" ht="30" customHeight="1">
      <c r="A31" s="38">
        <v>67</v>
      </c>
      <c r="B31" s="39" t="s">
        <v>77</v>
      </c>
      <c r="C31" s="58">
        <f>C32</f>
        <v>1817531</v>
      </c>
      <c r="D31" s="58">
        <f>D32</f>
        <v>1336805</v>
      </c>
      <c r="E31" s="58">
        <f>E32</f>
        <v>1791411</v>
      </c>
      <c r="F31" s="58">
        <f>F32</f>
        <v>826131.57</v>
      </c>
      <c r="G31" s="10">
        <f t="shared" si="0"/>
        <v>45.453506432627556</v>
      </c>
      <c r="H31" s="10">
        <f t="shared" si="2"/>
        <v>46.1162497048416</v>
      </c>
    </row>
    <row r="32" spans="1:8" ht="30" customHeight="1">
      <c r="A32" s="38">
        <v>671</v>
      </c>
      <c r="B32" s="39" t="s">
        <v>151</v>
      </c>
      <c r="C32" s="58">
        <f>SUM(C33:C34)</f>
        <v>1817531</v>
      </c>
      <c r="D32" s="58">
        <f>SUM(D33:D34)</f>
        <v>1336805</v>
      </c>
      <c r="E32" s="58">
        <f>SUM(E33:E34)</f>
        <v>1791411</v>
      </c>
      <c r="F32" s="58">
        <f>SUM(F33:F34)</f>
        <v>826131.57</v>
      </c>
      <c r="G32" s="10">
        <f t="shared" si="0"/>
        <v>45.453506432627556</v>
      </c>
      <c r="H32" s="10">
        <f t="shared" si="2"/>
        <v>46.1162497048416</v>
      </c>
    </row>
    <row r="33" spans="1:8" ht="30" customHeight="1">
      <c r="A33" s="42">
        <v>6711</v>
      </c>
      <c r="B33" s="43" t="s">
        <v>78</v>
      </c>
      <c r="C33" s="59">
        <v>1771106</v>
      </c>
      <c r="D33" s="59">
        <v>1336805</v>
      </c>
      <c r="E33" s="59">
        <v>1791411</v>
      </c>
      <c r="F33" s="59">
        <v>826131.57</v>
      </c>
      <c r="G33" s="10">
        <f t="shared" si="0"/>
        <v>46.64495349233756</v>
      </c>
      <c r="H33" s="10"/>
    </row>
    <row r="34" spans="1:9" ht="37.5" customHeight="1">
      <c r="A34" s="42">
        <v>6712</v>
      </c>
      <c r="B34" s="85" t="s">
        <v>79</v>
      </c>
      <c r="C34" s="59">
        <v>46425</v>
      </c>
      <c r="D34" s="59"/>
      <c r="E34" s="59"/>
      <c r="F34" s="59">
        <v>0</v>
      </c>
      <c r="G34" s="10">
        <v>0</v>
      </c>
      <c r="H34" s="10"/>
      <c r="I34" s="50"/>
    </row>
    <row r="35" spans="1:9" s="41" customFormat="1" ht="30" customHeight="1">
      <c r="A35" s="96">
        <v>7</v>
      </c>
      <c r="B35" s="92" t="s">
        <v>204</v>
      </c>
      <c r="C35" s="140">
        <f>SUM(C36,C38)</f>
        <v>0</v>
      </c>
      <c r="D35" s="140">
        <f>SUM(D36,D38)</f>
        <v>0</v>
      </c>
      <c r="E35" s="140">
        <f>SUM(E36,E38)</f>
        <v>0</v>
      </c>
      <c r="F35" s="140">
        <f>SUM(F36,F38)</f>
        <v>0</v>
      </c>
      <c r="G35" s="95" t="e">
        <f t="shared" si="0"/>
        <v>#DIV/0!</v>
      </c>
      <c r="H35" s="95">
        <v>0</v>
      </c>
      <c r="I35" s="50"/>
    </row>
    <row r="36" spans="1:9" s="41" customFormat="1" ht="30" customHeight="1">
      <c r="A36" s="83">
        <v>71</v>
      </c>
      <c r="B36" s="81" t="s">
        <v>205</v>
      </c>
      <c r="C36" s="141">
        <f>C37</f>
        <v>0</v>
      </c>
      <c r="D36" s="141">
        <f>D37</f>
        <v>0</v>
      </c>
      <c r="E36" s="141">
        <f>E37</f>
        <v>0</v>
      </c>
      <c r="F36" s="141">
        <f>F37</f>
        <v>0</v>
      </c>
      <c r="G36" s="10">
        <v>0</v>
      </c>
      <c r="H36" s="10">
        <v>0</v>
      </c>
      <c r="I36" s="50"/>
    </row>
    <row r="37" spans="1:9" ht="30" customHeight="1">
      <c r="A37" s="82">
        <v>711</v>
      </c>
      <c r="B37" s="80" t="s">
        <v>206</v>
      </c>
      <c r="C37" s="142">
        <v>0</v>
      </c>
      <c r="D37" s="59"/>
      <c r="E37" s="59"/>
      <c r="F37" s="59"/>
      <c r="G37" s="10">
        <v>0</v>
      </c>
      <c r="H37" s="10"/>
      <c r="I37" s="50"/>
    </row>
    <row r="38" spans="1:9" s="41" customFormat="1" ht="30" customHeight="1">
      <c r="A38" s="83">
        <v>72</v>
      </c>
      <c r="B38" s="81" t="s">
        <v>207</v>
      </c>
      <c r="C38" s="141">
        <f>SUM(C39:C41)</f>
        <v>0</v>
      </c>
      <c r="D38" s="141">
        <f>SUM(D39:D41)</f>
        <v>0</v>
      </c>
      <c r="E38" s="141">
        <f>SUM(E39:E41)</f>
        <v>0</v>
      </c>
      <c r="F38" s="141">
        <f>SUM(F39:F41)</f>
        <v>0</v>
      </c>
      <c r="G38" s="10" t="e">
        <f t="shared" si="0"/>
        <v>#DIV/0!</v>
      </c>
      <c r="H38" s="10">
        <v>0</v>
      </c>
      <c r="I38" s="50"/>
    </row>
    <row r="39" spans="1:9" ht="30" customHeight="1">
      <c r="A39" s="82">
        <v>721</v>
      </c>
      <c r="B39" s="80" t="s">
        <v>208</v>
      </c>
      <c r="C39" s="142">
        <v>0</v>
      </c>
      <c r="D39" s="59"/>
      <c r="E39" s="59"/>
      <c r="F39" s="59"/>
      <c r="G39" s="10" t="e">
        <f t="shared" si="0"/>
        <v>#DIV/0!</v>
      </c>
      <c r="H39" s="10"/>
      <c r="I39" s="50"/>
    </row>
    <row r="40" spans="1:9" ht="30" customHeight="1">
      <c r="A40" s="82">
        <v>722</v>
      </c>
      <c r="B40" s="80" t="s">
        <v>209</v>
      </c>
      <c r="C40" s="142">
        <v>0</v>
      </c>
      <c r="D40" s="59"/>
      <c r="E40" s="59"/>
      <c r="F40" s="59"/>
      <c r="G40" s="10">
        <v>0</v>
      </c>
      <c r="H40" s="10"/>
      <c r="I40" s="50"/>
    </row>
    <row r="41" spans="1:9" ht="30" customHeight="1">
      <c r="A41" s="87">
        <v>723</v>
      </c>
      <c r="B41" s="88" t="s">
        <v>210</v>
      </c>
      <c r="C41" s="143">
        <v>0</v>
      </c>
      <c r="D41" s="144"/>
      <c r="E41" s="144"/>
      <c r="F41" s="144"/>
      <c r="G41" s="10">
        <v>0</v>
      </c>
      <c r="H41" s="10"/>
      <c r="I41" s="50"/>
    </row>
    <row r="42" spans="1:9" s="41" customFormat="1" ht="30" customHeight="1">
      <c r="A42" s="91">
        <v>8</v>
      </c>
      <c r="B42" s="92" t="s">
        <v>211</v>
      </c>
      <c r="C42" s="139">
        <f>SUM(C43,C45,C47)</f>
        <v>0</v>
      </c>
      <c r="D42" s="139">
        <f>SUM(D43,D45,D47)</f>
        <v>0</v>
      </c>
      <c r="E42" s="139">
        <f>SUM(E43,E45,E47)</f>
        <v>0</v>
      </c>
      <c r="F42" s="139">
        <f>SUM(F43,F45,F47)</f>
        <v>0</v>
      </c>
      <c r="G42" s="95">
        <v>0</v>
      </c>
      <c r="H42" s="95">
        <v>0</v>
      </c>
      <c r="I42" s="50"/>
    </row>
    <row r="43" spans="1:9" s="41" customFormat="1" ht="30" customHeight="1">
      <c r="A43" s="89">
        <v>81</v>
      </c>
      <c r="B43" s="81" t="s">
        <v>212</v>
      </c>
      <c r="C43" s="58">
        <f>SUM(C44:C44)</f>
        <v>0</v>
      </c>
      <c r="D43" s="58">
        <f>SUM(D44:D44)</f>
        <v>0</v>
      </c>
      <c r="E43" s="58">
        <f>SUM(E44:E44)</f>
        <v>0</v>
      </c>
      <c r="F43" s="58">
        <f>SUM(F44:F44)</f>
        <v>0</v>
      </c>
      <c r="G43" s="10">
        <v>0</v>
      </c>
      <c r="H43" s="10">
        <v>0</v>
      </c>
      <c r="I43" s="50"/>
    </row>
    <row r="44" spans="1:9" ht="30" customHeight="1">
      <c r="A44" s="90">
        <v>818</v>
      </c>
      <c r="B44" s="80" t="s">
        <v>213</v>
      </c>
      <c r="C44" s="59">
        <v>0</v>
      </c>
      <c r="D44" s="59"/>
      <c r="E44" s="59"/>
      <c r="F44" s="59"/>
      <c r="G44" s="10">
        <v>0</v>
      </c>
      <c r="H44" s="10"/>
      <c r="I44" s="50"/>
    </row>
    <row r="45" spans="1:9" s="41" customFormat="1" ht="30" customHeight="1">
      <c r="A45" s="89">
        <v>83</v>
      </c>
      <c r="B45" s="81" t="s">
        <v>214</v>
      </c>
      <c r="C45" s="58">
        <f>C46</f>
        <v>0</v>
      </c>
      <c r="D45" s="58">
        <f>D46</f>
        <v>0</v>
      </c>
      <c r="E45" s="58">
        <f>E46</f>
        <v>0</v>
      </c>
      <c r="F45" s="58"/>
      <c r="G45" s="10">
        <v>0</v>
      </c>
      <c r="H45" s="10">
        <v>0</v>
      </c>
      <c r="I45" s="50"/>
    </row>
    <row r="46" spans="1:9" ht="30" customHeight="1">
      <c r="A46" s="90">
        <v>832</v>
      </c>
      <c r="B46" s="80" t="s">
        <v>215</v>
      </c>
      <c r="C46" s="59">
        <v>0</v>
      </c>
      <c r="D46" s="59"/>
      <c r="E46" s="59"/>
      <c r="F46" s="59"/>
      <c r="G46" s="10">
        <v>0</v>
      </c>
      <c r="H46" s="10"/>
      <c r="I46" s="50"/>
    </row>
    <row r="47" spans="1:9" s="41" customFormat="1" ht="30" customHeight="1">
      <c r="A47" s="89">
        <v>84</v>
      </c>
      <c r="B47" s="81" t="s">
        <v>216</v>
      </c>
      <c r="C47" s="58">
        <f>SUM(C48:C48)</f>
        <v>0</v>
      </c>
      <c r="D47" s="58">
        <f>SUM(D48:D48)</f>
        <v>0</v>
      </c>
      <c r="E47" s="58">
        <f>SUM(E48:E48)</f>
        <v>0</v>
      </c>
      <c r="F47" s="58"/>
      <c r="G47" s="10">
        <v>0</v>
      </c>
      <c r="H47" s="10">
        <v>0</v>
      </c>
      <c r="I47" s="50"/>
    </row>
    <row r="48" spans="1:9" ht="30" customHeight="1">
      <c r="A48" s="90">
        <v>844</v>
      </c>
      <c r="B48" s="80" t="s">
        <v>217</v>
      </c>
      <c r="C48" s="59">
        <v>0</v>
      </c>
      <c r="D48" s="59"/>
      <c r="E48" s="59"/>
      <c r="F48" s="59"/>
      <c r="G48" s="10">
        <v>0</v>
      </c>
      <c r="H48" s="10"/>
      <c r="I48" s="50"/>
    </row>
    <row r="49" spans="1:8" ht="30" customHeight="1">
      <c r="A49" s="100" t="s">
        <v>87</v>
      </c>
      <c r="B49" s="101"/>
      <c r="C49" s="145">
        <f>SUM(C4,C35,C42)</f>
        <v>13624175</v>
      </c>
      <c r="D49" s="145">
        <f>SUM(D4,D35,D42)</f>
        <v>13364792</v>
      </c>
      <c r="E49" s="145">
        <f>SUM(E4,E35,E42)</f>
        <v>14555040</v>
      </c>
      <c r="F49" s="145">
        <f>SUM(F4,F35,F42)</f>
        <v>7095238.13</v>
      </c>
      <c r="G49" s="95">
        <f t="shared" si="0"/>
        <v>52.07829560322001</v>
      </c>
      <c r="H49" s="95">
        <f>F49/E49*100</f>
        <v>48.747637450670005</v>
      </c>
    </row>
    <row r="50" spans="1:8" ht="30" customHeight="1">
      <c r="A50" s="77"/>
      <c r="B50" s="52"/>
      <c r="C50" s="65"/>
      <c r="D50" s="65"/>
      <c r="E50" s="65"/>
      <c r="F50" s="65"/>
      <c r="G50" s="53"/>
      <c r="H50" s="53"/>
    </row>
    <row r="51" spans="1:8" s="57" customFormat="1" ht="20.25" customHeight="1">
      <c r="A51" s="171" t="s">
        <v>158</v>
      </c>
      <c r="B51" s="171"/>
      <c r="C51" s="171"/>
      <c r="D51" s="171"/>
      <c r="E51" s="171"/>
      <c r="F51" s="171"/>
      <c r="G51" s="171"/>
      <c r="H51" s="171"/>
    </row>
    <row r="52" spans="1:8" s="150" customFormat="1" ht="44.25" customHeight="1">
      <c r="A52" s="30" t="s">
        <v>222</v>
      </c>
      <c r="B52" s="31" t="s">
        <v>223</v>
      </c>
      <c r="C52" s="32" t="s">
        <v>228</v>
      </c>
      <c r="D52" s="33" t="s">
        <v>369</v>
      </c>
      <c r="E52" s="33" t="s">
        <v>363</v>
      </c>
      <c r="F52" s="33" t="s">
        <v>373</v>
      </c>
      <c r="G52" s="6" t="s">
        <v>74</v>
      </c>
      <c r="H52" s="6" t="s">
        <v>74</v>
      </c>
    </row>
    <row r="53" spans="1:8" s="57" customFormat="1" ht="12.75">
      <c r="A53" s="170">
        <v>1</v>
      </c>
      <c r="B53" s="170"/>
      <c r="C53" s="138">
        <v>2</v>
      </c>
      <c r="D53" s="74">
        <v>3</v>
      </c>
      <c r="E53" s="74">
        <v>4</v>
      </c>
      <c r="F53" s="74">
        <v>5</v>
      </c>
      <c r="G53" s="6" t="s">
        <v>75</v>
      </c>
      <c r="H53" s="6" t="s">
        <v>76</v>
      </c>
    </row>
    <row r="54" spans="1:8" s="57" customFormat="1" ht="20.25" customHeight="1">
      <c r="A54" s="61">
        <v>1</v>
      </c>
      <c r="B54" s="61" t="s">
        <v>159</v>
      </c>
      <c r="C54" s="51">
        <v>1817531</v>
      </c>
      <c r="D54" s="51">
        <v>1336805</v>
      </c>
      <c r="E54" s="51">
        <v>1791411</v>
      </c>
      <c r="F54" s="51">
        <v>826131.57</v>
      </c>
      <c r="G54" s="10">
        <f aca="true" t="shared" si="3" ref="G54:G59">F54/C54*100</f>
        <v>45.453506432627556</v>
      </c>
      <c r="H54" s="10">
        <f aca="true" t="shared" si="4" ref="H54:H59">F54/E54*100</f>
        <v>46.1162497048416</v>
      </c>
    </row>
    <row r="55" spans="1:8" s="57" customFormat="1" ht="20.25" customHeight="1">
      <c r="A55" s="61">
        <v>2</v>
      </c>
      <c r="B55" s="61" t="s">
        <v>163</v>
      </c>
      <c r="C55" s="51">
        <v>13155</v>
      </c>
      <c r="D55" s="51">
        <v>13012</v>
      </c>
      <c r="E55" s="51">
        <v>8001</v>
      </c>
      <c r="F55" s="51">
        <v>7452.68</v>
      </c>
      <c r="G55" s="10">
        <f t="shared" si="3"/>
        <v>56.65283162295706</v>
      </c>
      <c r="H55" s="10">
        <f t="shared" si="4"/>
        <v>93.14685664291964</v>
      </c>
    </row>
    <row r="56" spans="1:8" s="57" customFormat="1" ht="20.25" customHeight="1">
      <c r="A56" s="61">
        <v>3</v>
      </c>
      <c r="B56" s="61" t="s">
        <v>160</v>
      </c>
      <c r="C56" s="51">
        <v>14241</v>
      </c>
      <c r="D56" s="51">
        <v>13000</v>
      </c>
      <c r="E56" s="51">
        <v>13000</v>
      </c>
      <c r="F56" s="51">
        <v>6744</v>
      </c>
      <c r="G56" s="10">
        <f t="shared" si="3"/>
        <v>47.356224984200544</v>
      </c>
      <c r="H56" s="10">
        <f t="shared" si="4"/>
        <v>51.87692307692308</v>
      </c>
    </row>
    <row r="57" spans="1:8" s="57" customFormat="1" ht="20.25" customHeight="1">
      <c r="A57" s="61">
        <v>4</v>
      </c>
      <c r="B57" s="61" t="s">
        <v>161</v>
      </c>
      <c r="C57" s="51">
        <v>588196</v>
      </c>
      <c r="D57" s="51">
        <v>717888</v>
      </c>
      <c r="E57" s="51">
        <v>787080</v>
      </c>
      <c r="F57" s="51">
        <v>461857.41</v>
      </c>
      <c r="G57" s="10">
        <f t="shared" si="3"/>
        <v>78.52100490312752</v>
      </c>
      <c r="H57" s="10">
        <f t="shared" si="4"/>
        <v>58.67985592315902</v>
      </c>
    </row>
    <row r="58" spans="1:8" s="57" customFormat="1" ht="20.25" customHeight="1">
      <c r="A58" s="61">
        <v>5</v>
      </c>
      <c r="B58" s="61" t="s">
        <v>162</v>
      </c>
      <c r="C58" s="51">
        <v>11191252</v>
      </c>
      <c r="D58" s="51">
        <v>11284087</v>
      </c>
      <c r="E58" s="51">
        <v>11955548</v>
      </c>
      <c r="F58" s="51">
        <v>5793052.47</v>
      </c>
      <c r="G58" s="10">
        <f t="shared" si="3"/>
        <v>51.764114238514146</v>
      </c>
      <c r="H58" s="10">
        <f t="shared" si="4"/>
        <v>48.454930464082445</v>
      </c>
    </row>
    <row r="59" spans="1:8" s="60" customFormat="1" ht="20.25" customHeight="1">
      <c r="A59" s="61"/>
      <c r="B59" s="63" t="s">
        <v>164</v>
      </c>
      <c r="C59" s="64">
        <f>SUM(C54:C58)</f>
        <v>13624375</v>
      </c>
      <c r="D59" s="64">
        <f>SUM(D54:D58)</f>
        <v>13364792</v>
      </c>
      <c r="E59" s="64">
        <f>SUM(E54:E58)</f>
        <v>14555040</v>
      </c>
      <c r="F59" s="64">
        <f>SUM(F54:F58)</f>
        <v>7095238.13</v>
      </c>
      <c r="G59" s="10">
        <f t="shared" si="3"/>
        <v>52.07753111610624</v>
      </c>
      <c r="H59" s="10">
        <f t="shared" si="4"/>
        <v>48.747637450670005</v>
      </c>
    </row>
    <row r="60" spans="1:8" s="60" customFormat="1" ht="12.75">
      <c r="A60" s="62"/>
      <c r="B60" s="54"/>
      <c r="C60" s="69"/>
      <c r="D60" s="69"/>
      <c r="E60" s="69"/>
      <c r="F60" s="69"/>
      <c r="G60" s="55"/>
      <c r="H60" s="55"/>
    </row>
  </sheetData>
  <sheetProtection/>
  <mergeCells count="4">
    <mergeCell ref="A1:H1"/>
    <mergeCell ref="A53:B53"/>
    <mergeCell ref="A51:H51"/>
    <mergeCell ref="A3:B3"/>
  </mergeCells>
  <printOptions/>
  <pageMargins left="0.7" right="0.7" top="0.75" bottom="0.75" header="0.3" footer="0.3"/>
  <pageSetup fitToHeight="4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6"/>
  <sheetViews>
    <sheetView zoomScale="89" zoomScaleNormal="89" zoomScalePageLayoutView="0" workbookViewId="0" topLeftCell="A1">
      <selection activeCell="L89" sqref="L89"/>
    </sheetView>
  </sheetViews>
  <sheetFormatPr defaultColWidth="9.140625" defaultRowHeight="12.75"/>
  <cols>
    <col min="1" max="1" width="9.28125" style="79" customWidth="1"/>
    <col min="2" max="2" width="42.28125" style="26" customWidth="1"/>
    <col min="3" max="3" width="18.421875" style="27" customWidth="1"/>
    <col min="4" max="4" width="19.00390625" style="27" customWidth="1"/>
    <col min="5" max="5" width="18.8515625" style="27" customWidth="1"/>
    <col min="6" max="6" width="18.00390625" style="27" customWidth="1"/>
    <col min="7" max="7" width="16.57421875" style="28" customWidth="1"/>
    <col min="8" max="8" width="15.28125" style="29" customWidth="1"/>
    <col min="9" max="11" width="15.28125" style="26" customWidth="1"/>
    <col min="12" max="15" width="15.140625" style="26" customWidth="1"/>
    <col min="16" max="16" width="16.7109375" style="26" hidden="1" customWidth="1"/>
    <col min="17" max="17" width="16.421875" style="26" hidden="1" customWidth="1"/>
    <col min="18" max="18" width="12.57421875" style="26" hidden="1" customWidth="1"/>
    <col min="19" max="19" width="15.140625" style="26" customWidth="1"/>
    <col min="20" max="16384" width="9.140625" style="26" customWidth="1"/>
  </cols>
  <sheetData>
    <row r="1" spans="1:8" ht="22.5" customHeight="1">
      <c r="A1" s="175" t="s">
        <v>365</v>
      </c>
      <c r="B1" s="175"/>
      <c r="C1" s="175"/>
      <c r="D1" s="175"/>
      <c r="E1" s="175"/>
      <c r="F1" s="175"/>
      <c r="G1" s="175"/>
      <c r="H1" s="175"/>
    </row>
    <row r="2" spans="1:8" s="70" customFormat="1" ht="38.25">
      <c r="A2" s="76" t="s">
        <v>88</v>
      </c>
      <c r="B2" s="31" t="s">
        <v>73</v>
      </c>
      <c r="C2" s="32" t="s">
        <v>225</v>
      </c>
      <c r="D2" s="33" t="s">
        <v>366</v>
      </c>
      <c r="E2" s="33" t="s">
        <v>367</v>
      </c>
      <c r="F2" s="33" t="s">
        <v>368</v>
      </c>
      <c r="G2" s="5" t="s">
        <v>74</v>
      </c>
      <c r="H2" s="6" t="s">
        <v>74</v>
      </c>
    </row>
    <row r="3" spans="1:8" s="75" customFormat="1" ht="12.75">
      <c r="A3" s="176">
        <v>1</v>
      </c>
      <c r="B3" s="177"/>
      <c r="C3" s="35">
        <v>2</v>
      </c>
      <c r="D3" s="36">
        <v>3</v>
      </c>
      <c r="E3" s="36">
        <v>4</v>
      </c>
      <c r="F3" s="36">
        <v>5</v>
      </c>
      <c r="G3" s="36" t="s">
        <v>75</v>
      </c>
      <c r="H3" s="74" t="s">
        <v>76</v>
      </c>
    </row>
    <row r="4" spans="1:8" ht="12.75">
      <c r="A4" s="98">
        <v>3</v>
      </c>
      <c r="B4" s="102" t="s">
        <v>169</v>
      </c>
      <c r="C4" s="93">
        <f>SUM(C5,C15,C47,C51,C56)</f>
        <v>13717661</v>
      </c>
      <c r="D4" s="93">
        <f>SUM(D5,D15,D47,D51,D56)</f>
        <v>13207792</v>
      </c>
      <c r="E4" s="93">
        <f>SUM(E5,E15,E47,E51,E56,E59)</f>
        <v>14255059</v>
      </c>
      <c r="F4" s="93">
        <f>SUM(F5,F15,F47,F51,F56,F59)</f>
        <v>7025781.419999999</v>
      </c>
      <c r="G4" s="94">
        <f aca="true" t="shared" si="0" ref="G4:G70">F4/C4*100</f>
        <v>51.21705092435218</v>
      </c>
      <c r="H4" s="95">
        <f>F4/E4*100</f>
        <v>49.286231786203054</v>
      </c>
    </row>
    <row r="5" spans="1:8" ht="12.75">
      <c r="A5" s="38">
        <v>31</v>
      </c>
      <c r="B5" s="71" t="s">
        <v>89</v>
      </c>
      <c r="C5" s="40">
        <f>SUM(C6,C10,C12)</f>
        <v>10684853</v>
      </c>
      <c r="D5" s="40">
        <f>SUM(D6+D10+D12)</f>
        <v>10620050</v>
      </c>
      <c r="E5" s="40">
        <f>SUM(E6+E10+E12)</f>
        <v>11312700</v>
      </c>
      <c r="F5" s="40">
        <f>SUM(F6,F10,F12)</f>
        <v>5648630.499999999</v>
      </c>
      <c r="G5" s="9">
        <f t="shared" si="0"/>
        <v>52.86577644072407</v>
      </c>
      <c r="H5" s="10">
        <f>F5/E5*100</f>
        <v>49.93176253237511</v>
      </c>
    </row>
    <row r="6" spans="1:8" ht="12.75">
      <c r="A6" s="38">
        <v>311</v>
      </c>
      <c r="B6" s="71" t="s">
        <v>90</v>
      </c>
      <c r="C6" s="40">
        <f>SUM(C7:C9)</f>
        <v>8881762</v>
      </c>
      <c r="D6" s="40">
        <v>8820000</v>
      </c>
      <c r="E6" s="40">
        <v>9376185</v>
      </c>
      <c r="F6" s="40">
        <f>SUM(F7:F9)</f>
        <v>4735081.6</v>
      </c>
      <c r="G6" s="9">
        <f t="shared" si="0"/>
        <v>53.31241255957996</v>
      </c>
      <c r="H6" s="10">
        <f>F6/E6*100</f>
        <v>50.50115372083634</v>
      </c>
    </row>
    <row r="7" spans="1:8" ht="12.75">
      <c r="A7" s="42">
        <v>3111</v>
      </c>
      <c r="B7" s="43" t="s">
        <v>91</v>
      </c>
      <c r="C7" s="44">
        <v>8722192</v>
      </c>
      <c r="D7" s="44"/>
      <c r="E7" s="44"/>
      <c r="F7" s="44">
        <v>4554109.71</v>
      </c>
      <c r="G7" s="9">
        <f t="shared" si="0"/>
        <v>52.21290370585743</v>
      </c>
      <c r="H7" s="10"/>
    </row>
    <row r="8" spans="1:8" ht="12.75">
      <c r="A8" s="42">
        <v>3113</v>
      </c>
      <c r="B8" s="43" t="s">
        <v>137</v>
      </c>
      <c r="C8" s="44">
        <v>121509</v>
      </c>
      <c r="D8" s="44"/>
      <c r="E8" s="44"/>
      <c r="F8" s="44">
        <v>160054.06</v>
      </c>
      <c r="G8" s="9">
        <f t="shared" si="0"/>
        <v>131.72197944185206</v>
      </c>
      <c r="H8" s="10"/>
    </row>
    <row r="9" spans="1:8" ht="12.75">
      <c r="A9" s="42">
        <v>3114</v>
      </c>
      <c r="B9" s="43" t="s">
        <v>138</v>
      </c>
      <c r="C9" s="44">
        <v>38061</v>
      </c>
      <c r="D9" s="44"/>
      <c r="E9" s="44"/>
      <c r="F9" s="44">
        <v>20917.83</v>
      </c>
      <c r="G9" s="9">
        <f t="shared" si="0"/>
        <v>54.958697879719395</v>
      </c>
      <c r="H9" s="10"/>
    </row>
    <row r="10" spans="1:8" ht="12.75">
      <c r="A10" s="38">
        <v>312</v>
      </c>
      <c r="B10" s="71" t="s">
        <v>92</v>
      </c>
      <c r="C10" s="40">
        <f>SUM(C11)</f>
        <v>345465</v>
      </c>
      <c r="D10" s="40">
        <v>345000</v>
      </c>
      <c r="E10" s="40">
        <v>384225</v>
      </c>
      <c r="F10" s="40">
        <f>SUM(F11)</f>
        <v>137309.39</v>
      </c>
      <c r="G10" s="9">
        <f t="shared" si="0"/>
        <v>39.74625215289538</v>
      </c>
      <c r="H10" s="10">
        <f>F10/E10*100</f>
        <v>35.736714164877355</v>
      </c>
    </row>
    <row r="11" spans="1:8" ht="12.75">
      <c r="A11" s="42" t="s">
        <v>4</v>
      </c>
      <c r="B11" s="72" t="s">
        <v>92</v>
      </c>
      <c r="C11" s="44">
        <v>345465</v>
      </c>
      <c r="D11" s="44"/>
      <c r="E11" s="44"/>
      <c r="F11" s="44">
        <v>137309.39</v>
      </c>
      <c r="G11" s="9">
        <f t="shared" si="0"/>
        <v>39.74625215289538</v>
      </c>
      <c r="H11" s="10"/>
    </row>
    <row r="12" spans="1:8" ht="12.75">
      <c r="A12" s="38">
        <v>313</v>
      </c>
      <c r="B12" s="71" t="s">
        <v>93</v>
      </c>
      <c r="C12" s="40">
        <f>SUM(C13:C14)</f>
        <v>1457626</v>
      </c>
      <c r="D12" s="40">
        <v>1455050</v>
      </c>
      <c r="E12" s="40">
        <v>1552290</v>
      </c>
      <c r="F12" s="40">
        <f>SUM(F13:F14)</f>
        <v>776239.5099999999</v>
      </c>
      <c r="G12" s="9">
        <f t="shared" si="0"/>
        <v>53.25368167143011</v>
      </c>
      <c r="H12" s="10">
        <f>F12/E12*100</f>
        <v>50.00608842419908</v>
      </c>
    </row>
    <row r="13" spans="1:8" ht="12.75">
      <c r="A13" s="42">
        <v>3132</v>
      </c>
      <c r="B13" s="72" t="s">
        <v>94</v>
      </c>
      <c r="C13" s="44">
        <v>1457348</v>
      </c>
      <c r="D13" s="44"/>
      <c r="E13" s="44"/>
      <c r="F13" s="44">
        <v>775193.69</v>
      </c>
      <c r="G13" s="9">
        <f t="shared" si="0"/>
        <v>53.1920783505381</v>
      </c>
      <c r="H13" s="10"/>
    </row>
    <row r="14" spans="1:8" ht="25.5">
      <c r="A14" s="42">
        <v>3133</v>
      </c>
      <c r="B14" s="72" t="s">
        <v>95</v>
      </c>
      <c r="C14" s="44">
        <v>278</v>
      </c>
      <c r="D14" s="44"/>
      <c r="E14" s="44"/>
      <c r="F14" s="44">
        <v>1045.82</v>
      </c>
      <c r="G14" s="9">
        <v>0</v>
      </c>
      <c r="H14" s="10"/>
    </row>
    <row r="15" spans="1:8" ht="12.75">
      <c r="A15" s="38">
        <v>32</v>
      </c>
      <c r="B15" s="71" t="s">
        <v>96</v>
      </c>
      <c r="C15" s="40">
        <f>SUM(C16,C21,C28,C38,C40)</f>
        <v>2536383</v>
      </c>
      <c r="D15" s="40">
        <f>SUM(D16+D21+D28+D40)</f>
        <v>2004742</v>
      </c>
      <c r="E15" s="40">
        <f>SUM(E16+E21+E28+E40)</f>
        <v>2394242</v>
      </c>
      <c r="F15" s="40">
        <f>SUM(F16,F21,F28,F38,F40)</f>
        <v>1119696.33</v>
      </c>
      <c r="G15" s="9">
        <f t="shared" si="0"/>
        <v>44.14539641686607</v>
      </c>
      <c r="H15" s="10">
        <f>F15/E15*100</f>
        <v>46.76621369101369</v>
      </c>
    </row>
    <row r="16" spans="1:8" ht="12.75">
      <c r="A16" s="38">
        <v>321</v>
      </c>
      <c r="B16" s="71" t="s">
        <v>97</v>
      </c>
      <c r="C16" s="40">
        <f>SUM(C17:C20)</f>
        <v>337539</v>
      </c>
      <c r="D16" s="40">
        <v>404437</v>
      </c>
      <c r="E16" s="40">
        <v>394864</v>
      </c>
      <c r="F16" s="40">
        <f>SUM(F17:F20)</f>
        <v>224210.56</v>
      </c>
      <c r="G16" s="9">
        <f t="shared" si="0"/>
        <v>66.4250827311807</v>
      </c>
      <c r="H16" s="10">
        <f>F16/E16*100</f>
        <v>56.781717249483364</v>
      </c>
    </row>
    <row r="17" spans="1:8" ht="12.75">
      <c r="A17" s="42" t="s">
        <v>8</v>
      </c>
      <c r="B17" s="72" t="s">
        <v>98</v>
      </c>
      <c r="C17" s="44">
        <v>31293</v>
      </c>
      <c r="D17" s="44"/>
      <c r="E17" s="44"/>
      <c r="F17" s="44">
        <v>25981.28</v>
      </c>
      <c r="G17" s="9">
        <f t="shared" si="0"/>
        <v>83.02585242706037</v>
      </c>
      <c r="H17" s="10"/>
    </row>
    <row r="18" spans="1:8" ht="25.5">
      <c r="A18" s="42" t="s">
        <v>7</v>
      </c>
      <c r="B18" s="72" t="s">
        <v>99</v>
      </c>
      <c r="C18" s="44">
        <v>295582</v>
      </c>
      <c r="D18" s="44"/>
      <c r="E18" s="44"/>
      <c r="F18" s="44">
        <v>191249.28</v>
      </c>
      <c r="G18" s="9">
        <f t="shared" si="0"/>
        <v>64.7026138262817</v>
      </c>
      <c r="H18" s="10"/>
    </row>
    <row r="19" spans="1:8" ht="12.75">
      <c r="A19" s="42">
        <v>3213</v>
      </c>
      <c r="B19" s="72" t="s">
        <v>100</v>
      </c>
      <c r="C19" s="44">
        <v>6736</v>
      </c>
      <c r="D19" s="44"/>
      <c r="E19" s="44"/>
      <c r="F19" s="44">
        <v>6980</v>
      </c>
      <c r="G19" s="9">
        <f t="shared" si="0"/>
        <v>103.62232779097387</v>
      </c>
      <c r="H19" s="17"/>
    </row>
    <row r="20" spans="1:8" ht="12.75">
      <c r="A20" s="42">
        <v>3214</v>
      </c>
      <c r="B20" s="72" t="s">
        <v>230</v>
      </c>
      <c r="C20" s="44">
        <v>3928</v>
      </c>
      <c r="D20" s="44"/>
      <c r="E20" s="44"/>
      <c r="F20" s="44">
        <v>0</v>
      </c>
      <c r="G20" s="9">
        <f t="shared" si="0"/>
        <v>0</v>
      </c>
      <c r="H20" s="17"/>
    </row>
    <row r="21" spans="1:8" ht="12.75">
      <c r="A21" s="38">
        <v>322</v>
      </c>
      <c r="B21" s="71" t="s">
        <v>101</v>
      </c>
      <c r="C21" s="40">
        <f>SUM(C22:C27)</f>
        <v>902297</v>
      </c>
      <c r="D21" s="40">
        <v>1025018</v>
      </c>
      <c r="E21" s="40">
        <v>1100200</v>
      </c>
      <c r="F21" s="40">
        <f>SUM(F22:F27)</f>
        <v>604031.3800000001</v>
      </c>
      <c r="G21" s="9">
        <f t="shared" si="0"/>
        <v>66.9437424706056</v>
      </c>
      <c r="H21" s="10">
        <f>F21/E21*100</f>
        <v>54.90196146155245</v>
      </c>
    </row>
    <row r="22" spans="1:8" ht="12.75">
      <c r="A22" s="42" t="s">
        <v>46</v>
      </c>
      <c r="B22" s="72" t="s">
        <v>102</v>
      </c>
      <c r="C22" s="44">
        <v>134864</v>
      </c>
      <c r="D22" s="44"/>
      <c r="E22" s="44"/>
      <c r="F22" s="44">
        <v>68274.31</v>
      </c>
      <c r="G22" s="9">
        <f t="shared" si="0"/>
        <v>50.62456252224463</v>
      </c>
      <c r="H22" s="10"/>
    </row>
    <row r="23" spans="1:8" ht="12.75">
      <c r="A23" s="42">
        <v>3222</v>
      </c>
      <c r="B23" s="72" t="s">
        <v>103</v>
      </c>
      <c r="C23" s="44">
        <v>465025</v>
      </c>
      <c r="D23" s="44"/>
      <c r="E23" s="44"/>
      <c r="F23" s="44">
        <v>310000.27</v>
      </c>
      <c r="G23" s="9">
        <f t="shared" si="0"/>
        <v>66.66314069136068</v>
      </c>
      <c r="H23" s="10"/>
    </row>
    <row r="24" spans="1:8" ht="12.75">
      <c r="A24" s="42" t="s">
        <v>43</v>
      </c>
      <c r="B24" s="72" t="s">
        <v>104</v>
      </c>
      <c r="C24" s="44">
        <v>270919</v>
      </c>
      <c r="D24" s="44"/>
      <c r="E24" s="44"/>
      <c r="F24" s="44">
        <v>202641.59</v>
      </c>
      <c r="G24" s="9">
        <f t="shared" si="0"/>
        <v>74.79785101820102</v>
      </c>
      <c r="H24" s="10"/>
    </row>
    <row r="25" spans="1:8" ht="25.5">
      <c r="A25" s="42" t="s">
        <v>48</v>
      </c>
      <c r="B25" s="72" t="s">
        <v>105</v>
      </c>
      <c r="C25" s="44">
        <v>6680</v>
      </c>
      <c r="D25" s="44"/>
      <c r="E25" s="44"/>
      <c r="F25" s="44">
        <v>7316.02</v>
      </c>
      <c r="G25" s="9">
        <f t="shared" si="0"/>
        <v>109.52125748502995</v>
      </c>
      <c r="H25" s="10"/>
    </row>
    <row r="26" spans="1:8" ht="12.75">
      <c r="A26" s="42">
        <v>3225</v>
      </c>
      <c r="B26" s="72" t="s">
        <v>106</v>
      </c>
      <c r="C26" s="44">
        <v>22398</v>
      </c>
      <c r="D26" s="44"/>
      <c r="E26" s="44"/>
      <c r="F26" s="44">
        <v>12185.81</v>
      </c>
      <c r="G26" s="9">
        <f t="shared" si="0"/>
        <v>54.40579516028217</v>
      </c>
      <c r="H26" s="10"/>
    </row>
    <row r="27" spans="1:8" ht="12.75">
      <c r="A27" s="42">
        <v>3227</v>
      </c>
      <c r="B27" s="72" t="s">
        <v>107</v>
      </c>
      <c r="C27" s="44">
        <v>2411</v>
      </c>
      <c r="D27" s="44"/>
      <c r="E27" s="44"/>
      <c r="F27" s="44">
        <v>3613.38</v>
      </c>
      <c r="G27" s="9">
        <f t="shared" si="0"/>
        <v>149.87059311489008</v>
      </c>
      <c r="H27" s="10"/>
    </row>
    <row r="28" spans="1:8" ht="12.75">
      <c r="A28" s="38">
        <v>323</v>
      </c>
      <c r="B28" s="71" t="s">
        <v>108</v>
      </c>
      <c r="C28" s="40">
        <f>SUM(C29:C37)</f>
        <v>1077754</v>
      </c>
      <c r="D28" s="40">
        <v>337050</v>
      </c>
      <c r="E28" s="40">
        <v>599351</v>
      </c>
      <c r="F28" s="40">
        <f>SUM(F29:F37)</f>
        <v>123855.03</v>
      </c>
      <c r="G28" s="9">
        <f t="shared" si="0"/>
        <v>11.491957348337376</v>
      </c>
      <c r="H28" s="10">
        <f>F28/E28*100</f>
        <v>20.66485748751566</v>
      </c>
    </row>
    <row r="29" spans="1:8" ht="12.75">
      <c r="A29" s="42" t="s">
        <v>52</v>
      </c>
      <c r="B29" s="72" t="s">
        <v>109</v>
      </c>
      <c r="C29" s="44">
        <v>38532</v>
      </c>
      <c r="D29" s="44"/>
      <c r="E29" s="44"/>
      <c r="F29" s="44">
        <v>14940.35</v>
      </c>
      <c r="G29" s="9">
        <f t="shared" si="0"/>
        <v>38.773876258694074</v>
      </c>
      <c r="H29" s="10"/>
    </row>
    <row r="30" spans="1:8" ht="12.75">
      <c r="A30" s="42" t="s">
        <v>22</v>
      </c>
      <c r="B30" s="72" t="s">
        <v>110</v>
      </c>
      <c r="C30" s="44">
        <v>706273</v>
      </c>
      <c r="D30" s="44"/>
      <c r="E30" s="44"/>
      <c r="F30" s="44">
        <v>8776.65</v>
      </c>
      <c r="G30" s="9">
        <f t="shared" si="0"/>
        <v>1.2426710351379706</v>
      </c>
      <c r="H30" s="10"/>
    </row>
    <row r="31" spans="1:8" ht="12.75">
      <c r="A31" s="42">
        <v>3233</v>
      </c>
      <c r="B31" s="72" t="s">
        <v>146</v>
      </c>
      <c r="C31" s="44">
        <v>1346</v>
      </c>
      <c r="D31" s="44"/>
      <c r="E31" s="44"/>
      <c r="F31" s="44">
        <v>0</v>
      </c>
      <c r="G31" s="9">
        <v>0</v>
      </c>
      <c r="H31" s="10"/>
    </row>
    <row r="32" spans="1:8" ht="12.75">
      <c r="A32" s="42" t="s">
        <v>41</v>
      </c>
      <c r="B32" s="72" t="s">
        <v>111</v>
      </c>
      <c r="C32" s="44">
        <v>62766</v>
      </c>
      <c r="D32" s="44"/>
      <c r="E32" s="44"/>
      <c r="F32" s="44">
        <v>28339.58</v>
      </c>
      <c r="G32" s="9">
        <f t="shared" si="0"/>
        <v>45.151164643278214</v>
      </c>
      <c r="H32" s="17"/>
    </row>
    <row r="33" spans="1:8" ht="12.75">
      <c r="A33" s="42">
        <v>3235</v>
      </c>
      <c r="B33" s="72" t="s">
        <v>112</v>
      </c>
      <c r="C33" s="44">
        <v>15375</v>
      </c>
      <c r="D33" s="44"/>
      <c r="E33" s="44"/>
      <c r="F33" s="44">
        <v>5625</v>
      </c>
      <c r="G33" s="9">
        <f t="shared" si="0"/>
        <v>36.58536585365854</v>
      </c>
      <c r="H33" s="17"/>
    </row>
    <row r="34" spans="1:8" ht="12.75">
      <c r="A34" s="42">
        <v>3236</v>
      </c>
      <c r="B34" s="72" t="s">
        <v>113</v>
      </c>
      <c r="C34" s="44">
        <v>27022</v>
      </c>
      <c r="D34" s="44"/>
      <c r="E34" s="44"/>
      <c r="F34" s="44">
        <v>15602.5</v>
      </c>
      <c r="G34" s="9">
        <f t="shared" si="0"/>
        <v>57.739989638072686</v>
      </c>
      <c r="H34" s="17"/>
    </row>
    <row r="35" spans="1:8" ht="12.75">
      <c r="A35" s="42">
        <v>3237</v>
      </c>
      <c r="B35" s="72" t="s">
        <v>114</v>
      </c>
      <c r="C35" s="44">
        <v>178780</v>
      </c>
      <c r="D35" s="44"/>
      <c r="E35" s="44"/>
      <c r="F35" s="44">
        <v>13310.95</v>
      </c>
      <c r="G35" s="9">
        <f t="shared" si="0"/>
        <v>7.445435731066115</v>
      </c>
      <c r="H35" s="17"/>
    </row>
    <row r="36" spans="1:8" ht="12.75">
      <c r="A36" s="42" t="s">
        <v>28</v>
      </c>
      <c r="B36" s="72" t="s">
        <v>115</v>
      </c>
      <c r="C36" s="44">
        <v>28910</v>
      </c>
      <c r="D36" s="44"/>
      <c r="E36" s="44"/>
      <c r="F36" s="44">
        <v>16772.5</v>
      </c>
      <c r="G36" s="9">
        <f t="shared" si="0"/>
        <v>58.01625735039778</v>
      </c>
      <c r="H36" s="17"/>
    </row>
    <row r="37" spans="1:8" ht="12.75">
      <c r="A37" s="42" t="s">
        <v>20</v>
      </c>
      <c r="B37" s="72" t="s">
        <v>116</v>
      </c>
      <c r="C37" s="44">
        <v>18750</v>
      </c>
      <c r="D37" s="44"/>
      <c r="E37" s="44"/>
      <c r="F37" s="44">
        <v>20487.5</v>
      </c>
      <c r="G37" s="9">
        <f t="shared" si="0"/>
        <v>109.26666666666667</v>
      </c>
      <c r="H37" s="17"/>
    </row>
    <row r="38" spans="1:8" ht="25.5">
      <c r="A38" s="38">
        <v>324</v>
      </c>
      <c r="B38" s="71" t="s">
        <v>117</v>
      </c>
      <c r="C38" s="40">
        <f>SUM(C39)</f>
        <v>0</v>
      </c>
      <c r="D38" s="40">
        <f>SUM(D39)</f>
        <v>0</v>
      </c>
      <c r="E38" s="40">
        <f>SUM(E39)</f>
        <v>0</v>
      </c>
      <c r="F38" s="40">
        <f>SUM(F39)</f>
        <v>0</v>
      </c>
      <c r="G38" s="9">
        <v>0</v>
      </c>
      <c r="H38" s="10">
        <v>0</v>
      </c>
    </row>
    <row r="39" spans="1:8" ht="25.5">
      <c r="A39" s="42">
        <v>3241</v>
      </c>
      <c r="B39" s="72" t="s">
        <v>117</v>
      </c>
      <c r="C39" s="44">
        <v>0</v>
      </c>
      <c r="D39" s="44"/>
      <c r="E39" s="44"/>
      <c r="F39" s="44">
        <v>0</v>
      </c>
      <c r="G39" s="9">
        <v>0</v>
      </c>
      <c r="H39" s="10">
        <v>0</v>
      </c>
    </row>
    <row r="40" spans="1:8" ht="12.75">
      <c r="A40" s="38">
        <v>329</v>
      </c>
      <c r="B40" s="71" t="s">
        <v>118</v>
      </c>
      <c r="C40" s="40">
        <f>SUM(C41:C46)</f>
        <v>218793</v>
      </c>
      <c r="D40" s="40">
        <v>238237</v>
      </c>
      <c r="E40" s="40">
        <v>299827</v>
      </c>
      <c r="F40" s="40">
        <f>SUM(F41:F46)</f>
        <v>167599.36</v>
      </c>
      <c r="G40" s="9">
        <f t="shared" si="0"/>
        <v>76.60179256191924</v>
      </c>
      <c r="H40" s="10">
        <f>F40/E40*100</f>
        <v>55.89868824355377</v>
      </c>
    </row>
    <row r="41" spans="1:8" ht="12.75">
      <c r="A41" s="42">
        <v>3292</v>
      </c>
      <c r="B41" s="72" t="s">
        <v>119</v>
      </c>
      <c r="C41" s="44">
        <v>15474</v>
      </c>
      <c r="D41" s="44"/>
      <c r="E41" s="44"/>
      <c r="F41" s="44">
        <v>4121</v>
      </c>
      <c r="G41" s="9">
        <f t="shared" si="0"/>
        <v>26.63176941967171</v>
      </c>
      <c r="H41" s="17"/>
    </row>
    <row r="42" spans="1:8" ht="12.75">
      <c r="A42" s="42" t="s">
        <v>136</v>
      </c>
      <c r="B42" s="72" t="s">
        <v>120</v>
      </c>
      <c r="C42" s="44">
        <v>663</v>
      </c>
      <c r="D42" s="44"/>
      <c r="E42" s="44"/>
      <c r="F42" s="44">
        <v>400</v>
      </c>
      <c r="G42" s="9">
        <f t="shared" si="0"/>
        <v>60.33182503770739</v>
      </c>
      <c r="H42" s="17"/>
    </row>
    <row r="43" spans="1:8" ht="12.75">
      <c r="A43" s="42">
        <v>3294</v>
      </c>
      <c r="B43" s="72" t="s">
        <v>121</v>
      </c>
      <c r="C43" s="44">
        <v>1000</v>
      </c>
      <c r="D43" s="44"/>
      <c r="E43" s="44"/>
      <c r="F43" s="44">
        <v>800</v>
      </c>
      <c r="G43" s="9">
        <f t="shared" si="0"/>
        <v>80</v>
      </c>
      <c r="H43" s="17"/>
    </row>
    <row r="44" spans="1:8" ht="12.75">
      <c r="A44" s="42">
        <v>3295</v>
      </c>
      <c r="B44" s="72" t="s">
        <v>122</v>
      </c>
      <c r="C44" s="44">
        <v>32737</v>
      </c>
      <c r="D44" s="44"/>
      <c r="E44" s="44"/>
      <c r="F44" s="44">
        <v>23862.5</v>
      </c>
      <c r="G44" s="9">
        <f t="shared" si="0"/>
        <v>72.89152946207655</v>
      </c>
      <c r="H44" s="17"/>
    </row>
    <row r="45" spans="1:8" ht="12.75">
      <c r="A45" s="42">
        <v>3296</v>
      </c>
      <c r="B45" s="72" t="s">
        <v>231</v>
      </c>
      <c r="C45" s="44">
        <v>1938</v>
      </c>
      <c r="D45" s="44"/>
      <c r="E45" s="44"/>
      <c r="F45" s="44">
        <v>29625</v>
      </c>
      <c r="G45" s="9">
        <f t="shared" si="0"/>
        <v>1528.6377708978328</v>
      </c>
      <c r="H45" s="17"/>
    </row>
    <row r="46" spans="1:8" ht="12.75">
      <c r="A46" s="42" t="s">
        <v>17</v>
      </c>
      <c r="B46" s="72" t="s">
        <v>118</v>
      </c>
      <c r="C46" s="44">
        <v>166981</v>
      </c>
      <c r="D46" s="44"/>
      <c r="E46" s="44"/>
      <c r="F46" s="44">
        <v>108790.86</v>
      </c>
      <c r="G46" s="9">
        <f t="shared" si="0"/>
        <v>65.15164000694689</v>
      </c>
      <c r="H46" s="17"/>
    </row>
    <row r="47" spans="1:8" ht="12.75">
      <c r="A47" s="38">
        <v>34</v>
      </c>
      <c r="B47" s="71" t="s">
        <v>123</v>
      </c>
      <c r="C47" s="40">
        <f>SUM(C48)</f>
        <v>14913</v>
      </c>
      <c r="D47" s="40">
        <f>D48</f>
        <v>8000</v>
      </c>
      <c r="E47" s="40">
        <f>E48</f>
        <v>43368</v>
      </c>
      <c r="F47" s="40">
        <f>SUM(F48)</f>
        <v>30670.210000000003</v>
      </c>
      <c r="G47" s="9">
        <f t="shared" si="0"/>
        <v>205.66089988600552</v>
      </c>
      <c r="H47" s="10">
        <f>F47/E47*100</f>
        <v>70.72083102748572</v>
      </c>
    </row>
    <row r="48" spans="1:8" ht="12.75">
      <c r="A48" s="38">
        <v>343</v>
      </c>
      <c r="B48" s="71" t="s">
        <v>124</v>
      </c>
      <c r="C48" s="40">
        <f>SUM(C49:C50)</f>
        <v>14913</v>
      </c>
      <c r="D48" s="40">
        <v>8000</v>
      </c>
      <c r="E48" s="40">
        <v>43368</v>
      </c>
      <c r="F48" s="40">
        <f>SUM(F49:F50)</f>
        <v>30670.210000000003</v>
      </c>
      <c r="G48" s="9">
        <f t="shared" si="0"/>
        <v>205.66089988600552</v>
      </c>
      <c r="H48" s="10">
        <f>F48/E48*100</f>
        <v>70.72083102748572</v>
      </c>
    </row>
    <row r="49" spans="1:8" ht="12.75">
      <c r="A49" s="42" t="s">
        <v>33</v>
      </c>
      <c r="B49" s="72" t="s">
        <v>125</v>
      </c>
      <c r="C49" s="44">
        <v>8728</v>
      </c>
      <c r="D49" s="44"/>
      <c r="E49" s="44"/>
      <c r="F49" s="44">
        <v>7504.56</v>
      </c>
      <c r="G49" s="9">
        <f t="shared" si="0"/>
        <v>85.98258478460129</v>
      </c>
      <c r="H49" s="10"/>
    </row>
    <row r="50" spans="1:8" ht="12.75">
      <c r="A50" s="42">
        <v>3433</v>
      </c>
      <c r="B50" s="72" t="s">
        <v>232</v>
      </c>
      <c r="C50" s="44">
        <v>6185</v>
      </c>
      <c r="D50" s="44"/>
      <c r="E50" s="44"/>
      <c r="F50" s="44">
        <v>23165.65</v>
      </c>
      <c r="G50" s="9"/>
      <c r="H50" s="10"/>
    </row>
    <row r="51" spans="1:8" ht="25.5">
      <c r="A51" s="38">
        <v>36</v>
      </c>
      <c r="B51" s="71" t="s">
        <v>139</v>
      </c>
      <c r="C51" s="40">
        <f>SUM(C52)</f>
        <v>0</v>
      </c>
      <c r="D51" s="40">
        <f>D52+D54</f>
        <v>0</v>
      </c>
      <c r="E51" s="40">
        <f>E52+E54</f>
        <v>0</v>
      </c>
      <c r="F51" s="40">
        <f>F52+F54</f>
        <v>0</v>
      </c>
      <c r="G51" s="9">
        <v>0</v>
      </c>
      <c r="H51" s="10">
        <v>0</v>
      </c>
    </row>
    <row r="52" spans="1:8" ht="25.5">
      <c r="A52" s="38">
        <v>366</v>
      </c>
      <c r="B52" s="71" t="s">
        <v>139</v>
      </c>
      <c r="C52" s="40">
        <f>SUM(C54)</f>
        <v>0</v>
      </c>
      <c r="D52" s="40">
        <v>0</v>
      </c>
      <c r="E52" s="40">
        <v>0</v>
      </c>
      <c r="F52" s="40">
        <f>F53</f>
        <v>0</v>
      </c>
      <c r="G52" s="9">
        <v>0</v>
      </c>
      <c r="H52" s="10">
        <v>0</v>
      </c>
    </row>
    <row r="53" spans="1:8" ht="25.5">
      <c r="A53" s="42">
        <v>3661</v>
      </c>
      <c r="B53" s="72" t="s">
        <v>139</v>
      </c>
      <c r="C53" s="44">
        <v>0</v>
      </c>
      <c r="D53" s="44"/>
      <c r="E53" s="44"/>
      <c r="F53" s="44">
        <v>0</v>
      </c>
      <c r="G53" s="9">
        <v>0</v>
      </c>
      <c r="H53" s="17"/>
    </row>
    <row r="54" spans="1:8" ht="25.5">
      <c r="A54" s="38">
        <v>369</v>
      </c>
      <c r="B54" s="71" t="s">
        <v>140</v>
      </c>
      <c r="C54" s="40">
        <v>0</v>
      </c>
      <c r="D54" s="40">
        <f>D55</f>
        <v>0</v>
      </c>
      <c r="E54" s="40">
        <f>E55</f>
        <v>0</v>
      </c>
      <c r="F54" s="40">
        <f>F55</f>
        <v>0</v>
      </c>
      <c r="G54" s="9">
        <v>0</v>
      </c>
      <c r="H54" s="10">
        <v>0</v>
      </c>
    </row>
    <row r="55" spans="1:8" ht="25.5">
      <c r="A55" s="42">
        <v>3691</v>
      </c>
      <c r="B55" s="72" t="s">
        <v>140</v>
      </c>
      <c r="C55" s="44">
        <v>0</v>
      </c>
      <c r="D55" s="44"/>
      <c r="E55" s="44"/>
      <c r="F55" s="44">
        <v>0</v>
      </c>
      <c r="G55" s="9">
        <v>0</v>
      </c>
      <c r="H55" s="17"/>
    </row>
    <row r="56" spans="1:8" ht="25.5">
      <c r="A56" s="38">
        <v>37</v>
      </c>
      <c r="B56" s="71" t="s">
        <v>141</v>
      </c>
      <c r="C56" s="40">
        <f>SUM(C57)</f>
        <v>481512</v>
      </c>
      <c r="D56" s="40">
        <f aca="true" t="shared" si="1" ref="D56:F57">SUM(D57)</f>
        <v>575000</v>
      </c>
      <c r="E56" s="40">
        <v>501000</v>
      </c>
      <c r="F56" s="40">
        <f t="shared" si="1"/>
        <v>220632.88</v>
      </c>
      <c r="G56" s="9">
        <f t="shared" si="0"/>
        <v>45.82084766319427</v>
      </c>
      <c r="H56" s="10">
        <f aca="true" t="shared" si="2" ref="H56:H69">F56/E56*100</f>
        <v>44.03849900199601</v>
      </c>
    </row>
    <row r="57" spans="1:8" ht="25.5">
      <c r="A57" s="38">
        <v>372</v>
      </c>
      <c r="B57" s="71" t="s">
        <v>141</v>
      </c>
      <c r="C57" s="40">
        <f>SUM(C58)</f>
        <v>481512</v>
      </c>
      <c r="D57" s="40">
        <v>575000</v>
      </c>
      <c r="E57" s="40">
        <v>501000</v>
      </c>
      <c r="F57" s="40">
        <f t="shared" si="1"/>
        <v>220632.88</v>
      </c>
      <c r="G57" s="9">
        <f t="shared" si="0"/>
        <v>45.82084766319427</v>
      </c>
      <c r="H57" s="10">
        <f t="shared" si="2"/>
        <v>44.03849900199601</v>
      </c>
    </row>
    <row r="58" spans="1:8" ht="25.5">
      <c r="A58" s="42">
        <v>3722</v>
      </c>
      <c r="B58" s="72" t="s">
        <v>141</v>
      </c>
      <c r="C58" s="44">
        <v>481512</v>
      </c>
      <c r="D58" s="44"/>
      <c r="E58" s="44"/>
      <c r="F58" s="44">
        <v>220632.88</v>
      </c>
      <c r="G58" s="9">
        <f t="shared" si="0"/>
        <v>45.82084766319427</v>
      </c>
      <c r="H58" s="17"/>
    </row>
    <row r="59" spans="1:8" ht="12.75">
      <c r="A59" s="38">
        <v>38</v>
      </c>
      <c r="B59" s="71" t="s">
        <v>383</v>
      </c>
      <c r="C59" s="40">
        <v>0</v>
      </c>
      <c r="D59" s="40">
        <v>0</v>
      </c>
      <c r="E59" s="40">
        <v>3749</v>
      </c>
      <c r="F59" s="40">
        <v>6151.5</v>
      </c>
      <c r="G59" s="9" t="e">
        <f t="shared" si="0"/>
        <v>#DIV/0!</v>
      </c>
      <c r="H59" s="10">
        <f>F59/E59*100</f>
        <v>164.08375566817818</v>
      </c>
    </row>
    <row r="60" spans="1:8" ht="12.75">
      <c r="A60" s="38">
        <v>381</v>
      </c>
      <c r="B60" s="71" t="s">
        <v>381</v>
      </c>
      <c r="C60" s="40">
        <v>0</v>
      </c>
      <c r="D60" s="40">
        <v>0</v>
      </c>
      <c r="E60" s="40">
        <v>0</v>
      </c>
      <c r="F60" s="40">
        <v>6151.5</v>
      </c>
      <c r="G60" s="9" t="e">
        <f>F60/C60*100</f>
        <v>#DIV/0!</v>
      </c>
      <c r="H60" s="10" t="e">
        <f>F60/E60*100</f>
        <v>#DIV/0!</v>
      </c>
    </row>
    <row r="61" spans="1:8" ht="12.75">
      <c r="A61" s="42">
        <v>3812</v>
      </c>
      <c r="B61" s="72" t="s">
        <v>382</v>
      </c>
      <c r="C61" s="44">
        <v>0</v>
      </c>
      <c r="D61" s="44"/>
      <c r="E61" s="44"/>
      <c r="F61" s="44">
        <v>6151.5</v>
      </c>
      <c r="G61" s="9" t="e">
        <f>F61/C61*100</f>
        <v>#DIV/0!</v>
      </c>
      <c r="H61" s="17"/>
    </row>
    <row r="62" spans="1:8" ht="12.75">
      <c r="A62" s="42">
        <v>383</v>
      </c>
      <c r="B62" s="72" t="s">
        <v>386</v>
      </c>
      <c r="C62" s="44">
        <v>0</v>
      </c>
      <c r="D62" s="44"/>
      <c r="E62" s="44">
        <v>3749</v>
      </c>
      <c r="F62" s="44">
        <v>6151.5</v>
      </c>
      <c r="G62" s="9" t="e">
        <f>F62/C62*100</f>
        <v>#DIV/0!</v>
      </c>
      <c r="H62" s="17"/>
    </row>
    <row r="63" spans="1:8" ht="12.75">
      <c r="A63" s="98">
        <v>4</v>
      </c>
      <c r="B63" s="102" t="s">
        <v>143</v>
      </c>
      <c r="C63" s="93">
        <f>SUM(C64,C68,C79,C81)</f>
        <v>204431</v>
      </c>
      <c r="D63" s="93">
        <f>SUM(D64,D68,D79)</f>
        <v>180000</v>
      </c>
      <c r="E63" s="93">
        <f>SUM(E64,E68,E79)</f>
        <v>280000</v>
      </c>
      <c r="F63" s="93">
        <f>SUM(F64,F68,F79)</f>
        <v>3950.04</v>
      </c>
      <c r="G63" s="94">
        <f t="shared" si="0"/>
        <v>1.9322118465399083</v>
      </c>
      <c r="H63" s="95">
        <f t="shared" si="2"/>
        <v>1.4107285714285716</v>
      </c>
    </row>
    <row r="64" spans="1:8" ht="25.5">
      <c r="A64" s="38">
        <v>41</v>
      </c>
      <c r="B64" s="71" t="s">
        <v>168</v>
      </c>
      <c r="C64" s="40">
        <f>C65</f>
        <v>4700</v>
      </c>
      <c r="D64" s="40">
        <f>SUM(D65)</f>
        <v>0</v>
      </c>
      <c r="E64" s="40">
        <f>SUM(E65)</f>
        <v>0</v>
      </c>
      <c r="F64" s="40">
        <f>SUM(F65)</f>
        <v>0</v>
      </c>
      <c r="G64" s="9">
        <v>0</v>
      </c>
      <c r="H64" s="10" t="e">
        <f t="shared" si="2"/>
        <v>#DIV/0!</v>
      </c>
    </row>
    <row r="65" spans="1:8" ht="12.75">
      <c r="A65" s="38">
        <v>412</v>
      </c>
      <c r="B65" s="71" t="s">
        <v>144</v>
      </c>
      <c r="C65" s="40">
        <f>SUM(C66:C67)</f>
        <v>4700</v>
      </c>
      <c r="D65" s="40">
        <f>SUM(D66:D67)</f>
        <v>0</v>
      </c>
      <c r="E65" s="40"/>
      <c r="F65" s="40">
        <f>SUM(F66:F67)</f>
        <v>0</v>
      </c>
      <c r="G65" s="9">
        <v>0</v>
      </c>
      <c r="H65" s="10" t="e">
        <f t="shared" si="2"/>
        <v>#DIV/0!</v>
      </c>
    </row>
    <row r="66" spans="1:8" ht="12.75">
      <c r="A66" s="42">
        <v>4121</v>
      </c>
      <c r="B66" s="72" t="s">
        <v>144</v>
      </c>
      <c r="C66" s="44">
        <v>0</v>
      </c>
      <c r="D66" s="44"/>
      <c r="E66" s="44"/>
      <c r="F66" s="44">
        <v>0</v>
      </c>
      <c r="G66" s="9">
        <v>0</v>
      </c>
      <c r="H66" s="10"/>
    </row>
    <row r="67" spans="1:8" ht="12.75">
      <c r="A67" s="42">
        <v>4126</v>
      </c>
      <c r="B67" s="72" t="s">
        <v>233</v>
      </c>
      <c r="C67" s="44">
        <v>4700</v>
      </c>
      <c r="D67" s="44"/>
      <c r="E67" s="44"/>
      <c r="F67" s="44">
        <v>0</v>
      </c>
      <c r="G67" s="9"/>
      <c r="H67" s="10"/>
    </row>
    <row r="68" spans="1:8" ht="25.5">
      <c r="A68" s="38">
        <v>42</v>
      </c>
      <c r="B68" s="71" t="s">
        <v>126</v>
      </c>
      <c r="C68" s="40">
        <f>C69+C77</f>
        <v>198383</v>
      </c>
      <c r="D68" s="40">
        <f>D69+D77</f>
        <v>180000</v>
      </c>
      <c r="E68" s="40">
        <f>E69+E77</f>
        <v>280000</v>
      </c>
      <c r="F68" s="40">
        <f>F69+F77</f>
        <v>3950.04</v>
      </c>
      <c r="G68" s="9">
        <f t="shared" si="0"/>
        <v>1.9911181905707647</v>
      </c>
      <c r="H68" s="10">
        <f t="shared" si="2"/>
        <v>1.4107285714285716</v>
      </c>
    </row>
    <row r="69" spans="1:8" ht="12.75">
      <c r="A69" s="38">
        <v>422</v>
      </c>
      <c r="B69" s="71" t="s">
        <v>127</v>
      </c>
      <c r="C69" s="40">
        <f>SUM(C70:C76)</f>
        <v>43350</v>
      </c>
      <c r="D69" s="40">
        <v>10000</v>
      </c>
      <c r="E69" s="40">
        <v>110000</v>
      </c>
      <c r="F69" s="40">
        <f>SUM(F70:F76)</f>
        <v>0</v>
      </c>
      <c r="G69" s="9">
        <f t="shared" si="0"/>
        <v>0</v>
      </c>
      <c r="H69" s="10">
        <f t="shared" si="2"/>
        <v>0</v>
      </c>
    </row>
    <row r="70" spans="1:8" ht="12.75">
      <c r="A70" s="42" t="s">
        <v>24</v>
      </c>
      <c r="B70" s="72" t="s">
        <v>128</v>
      </c>
      <c r="C70" s="44">
        <v>37725</v>
      </c>
      <c r="D70" s="44"/>
      <c r="E70" s="44"/>
      <c r="F70" s="44">
        <v>0</v>
      </c>
      <c r="G70" s="9">
        <f t="shared" si="0"/>
        <v>0</v>
      </c>
      <c r="H70" s="17"/>
    </row>
    <row r="71" spans="1:8" ht="12.75">
      <c r="A71" s="42">
        <v>4222</v>
      </c>
      <c r="B71" s="72" t="s">
        <v>129</v>
      </c>
      <c r="C71" s="44">
        <v>0</v>
      </c>
      <c r="D71" s="44"/>
      <c r="E71" s="44"/>
      <c r="F71" s="44">
        <v>0</v>
      </c>
      <c r="G71" s="9">
        <v>0</v>
      </c>
      <c r="H71" s="17"/>
    </row>
    <row r="72" spans="1:8" ht="12.75">
      <c r="A72" s="42">
        <v>4223</v>
      </c>
      <c r="B72" s="72" t="s">
        <v>130</v>
      </c>
      <c r="C72" s="44">
        <v>5625</v>
      </c>
      <c r="D72" s="44"/>
      <c r="E72" s="44"/>
      <c r="F72" s="44">
        <v>0</v>
      </c>
      <c r="G72" s="9">
        <v>0</v>
      </c>
      <c r="H72" s="17"/>
    </row>
    <row r="73" spans="1:8" ht="12.75">
      <c r="A73" s="42">
        <v>4224</v>
      </c>
      <c r="B73" s="72" t="s">
        <v>131</v>
      </c>
      <c r="C73" s="44">
        <v>0</v>
      </c>
      <c r="D73" s="44"/>
      <c r="E73" s="44"/>
      <c r="F73" s="44">
        <v>0</v>
      </c>
      <c r="G73" s="9">
        <v>0</v>
      </c>
      <c r="H73" s="17"/>
    </row>
    <row r="74" spans="1:8" ht="12.75">
      <c r="A74" s="42">
        <v>4225</v>
      </c>
      <c r="B74" s="72" t="s">
        <v>142</v>
      </c>
      <c r="C74" s="44">
        <v>0</v>
      </c>
      <c r="D74" s="44"/>
      <c r="E74" s="44"/>
      <c r="F74" s="44">
        <v>0</v>
      </c>
      <c r="G74" s="9">
        <v>0</v>
      </c>
      <c r="H74" s="17"/>
    </row>
    <row r="75" spans="1:8" ht="12.75">
      <c r="A75" s="42">
        <v>4226</v>
      </c>
      <c r="B75" s="72" t="s">
        <v>132</v>
      </c>
      <c r="C75" s="44">
        <v>0</v>
      </c>
      <c r="D75" s="44"/>
      <c r="E75" s="44"/>
      <c r="F75" s="44">
        <v>0</v>
      </c>
      <c r="G75" s="9">
        <v>0</v>
      </c>
      <c r="H75" s="17"/>
    </row>
    <row r="76" spans="1:8" ht="12.75">
      <c r="A76" s="42">
        <v>4227</v>
      </c>
      <c r="B76" s="72" t="s">
        <v>133</v>
      </c>
      <c r="C76" s="44">
        <v>0</v>
      </c>
      <c r="D76" s="44"/>
      <c r="E76" s="44"/>
      <c r="F76" s="44">
        <v>0</v>
      </c>
      <c r="G76" s="9" t="e">
        <f>F76/C76*100</f>
        <v>#DIV/0!</v>
      </c>
      <c r="H76" s="17"/>
    </row>
    <row r="77" spans="1:8" ht="25.5">
      <c r="A77" s="38">
        <v>424</v>
      </c>
      <c r="B77" s="71" t="s">
        <v>145</v>
      </c>
      <c r="C77" s="40">
        <f>C78</f>
        <v>155033</v>
      </c>
      <c r="D77" s="40">
        <v>170000</v>
      </c>
      <c r="E77" s="40">
        <v>170000</v>
      </c>
      <c r="F77" s="40">
        <f>F78</f>
        <v>3950.04</v>
      </c>
      <c r="G77" s="9">
        <f>F77/C77*100</f>
        <v>2.5478704533873433</v>
      </c>
      <c r="H77" s="10">
        <f>F77/E77*100</f>
        <v>2.323552941176471</v>
      </c>
    </row>
    <row r="78" spans="1:8" ht="12.75">
      <c r="A78" s="42">
        <v>4241</v>
      </c>
      <c r="B78" s="72" t="s">
        <v>134</v>
      </c>
      <c r="C78" s="84">
        <v>155033</v>
      </c>
      <c r="D78" s="44"/>
      <c r="E78" s="44"/>
      <c r="F78" s="44">
        <v>3950.04</v>
      </c>
      <c r="G78" s="9">
        <f>F78/C78*100</f>
        <v>2.5478704533873433</v>
      </c>
      <c r="H78" s="10"/>
    </row>
    <row r="79" spans="1:8" ht="12.75">
      <c r="A79" s="38">
        <v>426</v>
      </c>
      <c r="B79" s="71" t="s">
        <v>234</v>
      </c>
      <c r="C79" s="40">
        <f>C80</f>
        <v>1348</v>
      </c>
      <c r="D79" s="40">
        <v>0</v>
      </c>
      <c r="E79" s="40">
        <v>0</v>
      </c>
      <c r="F79" s="40">
        <f>F80</f>
        <v>0</v>
      </c>
      <c r="G79" s="9">
        <v>0</v>
      </c>
      <c r="H79" s="10" t="e">
        <f>F79/E79*100</f>
        <v>#DIV/0!</v>
      </c>
    </row>
    <row r="80" spans="1:8" ht="12.75">
      <c r="A80" s="42">
        <v>4262</v>
      </c>
      <c r="B80" s="72" t="s">
        <v>234</v>
      </c>
      <c r="C80" s="84">
        <v>1348</v>
      </c>
      <c r="D80" s="44"/>
      <c r="E80" s="44"/>
      <c r="F80" s="44">
        <v>0</v>
      </c>
      <c r="G80" s="9"/>
      <c r="H80" s="10"/>
    </row>
    <row r="81" spans="1:8" ht="25.5">
      <c r="A81" s="38">
        <v>45</v>
      </c>
      <c r="B81" s="71" t="s">
        <v>354</v>
      </c>
      <c r="C81" s="40">
        <f>C82</f>
        <v>0</v>
      </c>
      <c r="D81" s="40">
        <v>0</v>
      </c>
      <c r="E81" s="40">
        <v>0</v>
      </c>
      <c r="F81" s="40">
        <f>F82</f>
        <v>0</v>
      </c>
      <c r="G81" s="9" t="e">
        <f>F81/C81*100</f>
        <v>#DIV/0!</v>
      </c>
      <c r="H81" s="9">
        <v>0</v>
      </c>
    </row>
    <row r="82" spans="1:8" ht="12.75">
      <c r="A82" s="42">
        <v>4511</v>
      </c>
      <c r="B82" s="72" t="s">
        <v>355</v>
      </c>
      <c r="C82" s="84">
        <v>0</v>
      </c>
      <c r="D82" s="44"/>
      <c r="E82" s="44"/>
      <c r="F82" s="44">
        <v>0</v>
      </c>
      <c r="G82" s="9"/>
      <c r="H82" s="10"/>
    </row>
    <row r="83" spans="1:8" s="41" customFormat="1" ht="25.5">
      <c r="A83" s="91">
        <v>5</v>
      </c>
      <c r="B83" s="92" t="s">
        <v>219</v>
      </c>
      <c r="C83" s="97">
        <f>C84</f>
        <v>0</v>
      </c>
      <c r="D83" s="93">
        <f aca="true" t="shared" si="3" ref="D83:F84">D84</f>
        <v>0</v>
      </c>
      <c r="E83" s="93">
        <f t="shared" si="3"/>
        <v>0</v>
      </c>
      <c r="F83" s="93">
        <f t="shared" si="3"/>
        <v>0</v>
      </c>
      <c r="G83" s="94">
        <v>0</v>
      </c>
      <c r="H83" s="95">
        <v>0</v>
      </c>
    </row>
    <row r="84" spans="1:8" s="41" customFormat="1" ht="25.5">
      <c r="A84" s="89">
        <v>54</v>
      </c>
      <c r="B84" s="81" t="s">
        <v>220</v>
      </c>
      <c r="C84" s="86">
        <f>C85</f>
        <v>0</v>
      </c>
      <c r="D84" s="40">
        <f t="shared" si="3"/>
        <v>0</v>
      </c>
      <c r="E84" s="40">
        <f t="shared" si="3"/>
        <v>0</v>
      </c>
      <c r="F84" s="40">
        <f t="shared" si="3"/>
        <v>0</v>
      </c>
      <c r="G84" s="9">
        <v>0</v>
      </c>
      <c r="H84" s="9">
        <v>0</v>
      </c>
    </row>
    <row r="85" spans="1:8" ht="25.5">
      <c r="A85" s="90">
        <v>544</v>
      </c>
      <c r="B85" s="80" t="s">
        <v>221</v>
      </c>
      <c r="C85" s="84">
        <v>0</v>
      </c>
      <c r="D85" s="44"/>
      <c r="E85" s="44"/>
      <c r="F85" s="44"/>
      <c r="G85" s="9">
        <v>0</v>
      </c>
      <c r="H85" s="10"/>
    </row>
    <row r="86" spans="1:8" ht="19.5" customHeight="1">
      <c r="A86" s="103" t="s">
        <v>135</v>
      </c>
      <c r="B86" s="104"/>
      <c r="C86" s="93">
        <f>SUM(C63,C4,C83)</f>
        <v>13922092</v>
      </c>
      <c r="D86" s="93">
        <f>SUM(D63,D4,D83)</f>
        <v>13387792</v>
      </c>
      <c r="E86" s="93">
        <f>SUM(E63,E4,E83)</f>
        <v>14535059</v>
      </c>
      <c r="F86" s="93">
        <f>SUM(F63,F4,F83)</f>
        <v>7029731.459999999</v>
      </c>
      <c r="G86" s="94">
        <f>F86/C86*100</f>
        <v>50.49335588358416</v>
      </c>
      <c r="H86" s="95">
        <f>F86/E86*100</f>
        <v>48.36396921402245</v>
      </c>
    </row>
    <row r="87" spans="1:8" ht="12.75">
      <c r="A87" s="78"/>
      <c r="B87" s="66"/>
      <c r="C87" s="67"/>
      <c r="D87" s="67"/>
      <c r="E87" s="67"/>
      <c r="F87" s="67"/>
      <c r="G87" s="73"/>
      <c r="H87" s="68"/>
    </row>
    <row r="88" spans="1:8" ht="19.5" customHeight="1">
      <c r="A88" s="171" t="s">
        <v>170</v>
      </c>
      <c r="B88" s="171"/>
      <c r="C88" s="171"/>
      <c r="D88" s="171"/>
      <c r="E88" s="171"/>
      <c r="F88" s="171"/>
      <c r="G88" s="171"/>
      <c r="H88" s="171"/>
    </row>
    <row r="89" spans="1:8" s="34" customFormat="1" ht="39" customHeight="1">
      <c r="A89" s="30" t="s">
        <v>222</v>
      </c>
      <c r="B89" s="31" t="s">
        <v>223</v>
      </c>
      <c r="C89" s="32" t="s">
        <v>226</v>
      </c>
      <c r="D89" s="33" t="s">
        <v>362</v>
      </c>
      <c r="E89" s="33" t="s">
        <v>363</v>
      </c>
      <c r="F89" s="33" t="s">
        <v>364</v>
      </c>
      <c r="G89" s="5" t="s">
        <v>74</v>
      </c>
      <c r="H89" s="6" t="s">
        <v>74</v>
      </c>
    </row>
    <row r="90" spans="1:8" s="75" customFormat="1" ht="13.5" customHeight="1">
      <c r="A90" s="174">
        <v>1</v>
      </c>
      <c r="B90" s="174"/>
      <c r="C90" s="35">
        <v>2</v>
      </c>
      <c r="D90" s="36">
        <v>3</v>
      </c>
      <c r="E90" s="36">
        <v>4</v>
      </c>
      <c r="F90" s="36">
        <v>5</v>
      </c>
      <c r="G90" s="36" t="s">
        <v>75</v>
      </c>
      <c r="H90" s="74" t="s">
        <v>76</v>
      </c>
    </row>
    <row r="91" spans="1:8" ht="19.5" customHeight="1">
      <c r="A91" s="61">
        <v>1</v>
      </c>
      <c r="B91" s="61" t="s">
        <v>159</v>
      </c>
      <c r="C91" s="51">
        <v>1817531</v>
      </c>
      <c r="D91" s="51">
        <v>1336805</v>
      </c>
      <c r="E91" s="51">
        <v>1791411</v>
      </c>
      <c r="F91" s="51">
        <v>809354.21</v>
      </c>
      <c r="G91" s="10">
        <f aca="true" t="shared" si="4" ref="G91:G96">F91/C91*100</f>
        <v>44.530421214273645</v>
      </c>
      <c r="H91" s="10">
        <f aca="true" t="shared" si="5" ref="H91:H96">F91/E91*100</f>
        <v>45.17970527143129</v>
      </c>
    </row>
    <row r="92" spans="1:8" ht="19.5" customHeight="1">
      <c r="A92" s="61">
        <v>2</v>
      </c>
      <c r="B92" s="61" t="s">
        <v>163</v>
      </c>
      <c r="C92" s="51">
        <v>13155</v>
      </c>
      <c r="D92" s="51">
        <v>13012</v>
      </c>
      <c r="E92" s="51">
        <v>8001</v>
      </c>
      <c r="F92" s="51">
        <v>7359.77</v>
      </c>
      <c r="G92" s="10">
        <f t="shared" si="4"/>
        <v>55.946560243253515</v>
      </c>
      <c r="H92" s="10">
        <f t="shared" si="5"/>
        <v>91.98562679665042</v>
      </c>
    </row>
    <row r="93" spans="1:8" ht="19.5" customHeight="1">
      <c r="A93" s="61">
        <v>3</v>
      </c>
      <c r="B93" s="61" t="s">
        <v>160</v>
      </c>
      <c r="C93" s="51">
        <v>14241</v>
      </c>
      <c r="D93" s="51">
        <v>13000</v>
      </c>
      <c r="E93" s="51">
        <v>13000</v>
      </c>
      <c r="F93" s="51">
        <v>6744</v>
      </c>
      <c r="G93" s="10">
        <f t="shared" si="4"/>
        <v>47.356224984200544</v>
      </c>
      <c r="H93" s="10">
        <f t="shared" si="5"/>
        <v>51.87692307692308</v>
      </c>
    </row>
    <row r="94" spans="1:8" ht="19.5" customHeight="1">
      <c r="A94" s="61">
        <v>4</v>
      </c>
      <c r="B94" s="61" t="s">
        <v>161</v>
      </c>
      <c r="C94" s="51">
        <v>588196</v>
      </c>
      <c r="D94" s="51">
        <v>740888</v>
      </c>
      <c r="E94" s="51">
        <v>767099</v>
      </c>
      <c r="F94" s="51">
        <v>452504.78</v>
      </c>
      <c r="G94" s="10">
        <f t="shared" si="4"/>
        <v>76.93095158756606</v>
      </c>
      <c r="H94" s="10">
        <f t="shared" si="5"/>
        <v>58.98909788697417</v>
      </c>
    </row>
    <row r="95" spans="1:8" ht="19.5" customHeight="1">
      <c r="A95" s="61">
        <v>5</v>
      </c>
      <c r="B95" s="61" t="s">
        <v>162</v>
      </c>
      <c r="C95" s="51">
        <v>11488969</v>
      </c>
      <c r="D95" s="51">
        <v>11284087</v>
      </c>
      <c r="E95" s="51">
        <v>11955548</v>
      </c>
      <c r="F95" s="51">
        <v>5753768.7</v>
      </c>
      <c r="G95" s="10">
        <f t="shared" si="4"/>
        <v>50.080809687971126</v>
      </c>
      <c r="H95" s="10">
        <f t="shared" si="5"/>
        <v>48.12634853709759</v>
      </c>
    </row>
    <row r="96" spans="1:8" ht="19.5" customHeight="1">
      <c r="A96" s="61"/>
      <c r="B96" s="63" t="s">
        <v>164</v>
      </c>
      <c r="C96" s="51">
        <f>SUM(C91:C95)</f>
        <v>13922092</v>
      </c>
      <c r="D96" s="64">
        <f>SUM(D91:D95)</f>
        <v>13387792</v>
      </c>
      <c r="E96" s="64">
        <f>SUM(E91:E95)</f>
        <v>14535059</v>
      </c>
      <c r="F96" s="64">
        <f>SUM(F91:F95)</f>
        <v>7029731.46</v>
      </c>
      <c r="G96" s="10">
        <f t="shared" si="4"/>
        <v>50.49335588358416</v>
      </c>
      <c r="H96" s="10">
        <f t="shared" si="5"/>
        <v>48.363969214022454</v>
      </c>
    </row>
  </sheetData>
  <sheetProtection/>
  <mergeCells count="4">
    <mergeCell ref="A90:B90"/>
    <mergeCell ref="A1:H1"/>
    <mergeCell ref="A3:B3"/>
    <mergeCell ref="A88:H88"/>
  </mergeCells>
  <printOptions/>
  <pageMargins left="0.7" right="0.7" top="0.75" bottom="0.75" header="0.3" footer="0.3"/>
  <pageSetup fitToHeight="4" horizontalDpi="600" verticalDpi="600" orientation="portrait" paperSize="9" scale="56" r:id="rId1"/>
  <rowBreaks count="1" manualBreakCount="1">
    <brk id="8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0"/>
  <sheetViews>
    <sheetView showGridLines="0" tabSelected="1" zoomScalePageLayoutView="0" workbookViewId="0" topLeftCell="A46">
      <selection activeCell="I38" sqref="I38"/>
    </sheetView>
  </sheetViews>
  <sheetFormatPr defaultColWidth="8.8515625" defaultRowHeight="27" customHeight="1"/>
  <cols>
    <col min="1" max="1" width="9.421875" style="106" customWidth="1"/>
    <col min="2" max="2" width="13.140625" style="106" customWidth="1"/>
    <col min="3" max="3" width="47.421875" style="106" customWidth="1"/>
    <col min="4" max="4" width="15.140625" style="135" customWidth="1"/>
    <col min="5" max="5" width="14.8515625" style="136" customWidth="1"/>
    <col min="6" max="6" width="15.00390625" style="136" customWidth="1"/>
    <col min="7" max="7" width="16.57421875" style="136" customWidth="1"/>
    <col min="8" max="8" width="13.7109375" style="136" customWidth="1"/>
    <col min="9" max="9" width="11.7109375" style="109" customWidth="1"/>
    <col min="10" max="10" width="11.140625" style="109" customWidth="1"/>
    <col min="11" max="13" width="11.140625" style="106" customWidth="1"/>
    <col min="14" max="16384" width="8.8515625" style="106" customWidth="1"/>
  </cols>
  <sheetData>
    <row r="1" spans="1:10" ht="27" customHeight="1">
      <c r="A1" s="181" t="s">
        <v>384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s="109" customFormat="1" ht="27" customHeight="1">
      <c r="A2" s="107"/>
      <c r="B2" s="178" t="s">
        <v>0</v>
      </c>
      <c r="C2" s="179"/>
      <c r="D2" s="107" t="s">
        <v>67</v>
      </c>
      <c r="E2" s="137" t="s">
        <v>241</v>
      </c>
      <c r="F2" s="137" t="s">
        <v>359</v>
      </c>
      <c r="G2" s="137" t="s">
        <v>360</v>
      </c>
      <c r="H2" s="137" t="s">
        <v>374</v>
      </c>
      <c r="I2" s="107" t="s">
        <v>69</v>
      </c>
      <c r="J2" s="107" t="s">
        <v>70</v>
      </c>
    </row>
    <row r="3" spans="1:11" s="114" customFormat="1" ht="14.25" customHeight="1">
      <c r="A3" s="110"/>
      <c r="B3" s="180" t="s">
        <v>1</v>
      </c>
      <c r="C3" s="179"/>
      <c r="D3" s="111"/>
      <c r="E3" s="112">
        <v>2</v>
      </c>
      <c r="F3" s="112">
        <v>3</v>
      </c>
      <c r="G3" s="112">
        <v>4</v>
      </c>
      <c r="H3" s="112">
        <v>5</v>
      </c>
      <c r="I3" s="111" t="s">
        <v>68</v>
      </c>
      <c r="J3" s="111" t="s">
        <v>71</v>
      </c>
      <c r="K3" s="113"/>
    </row>
    <row r="4" spans="1:10" s="120" customFormat="1" ht="27" customHeight="1">
      <c r="A4" s="115"/>
      <c r="B4" s="116"/>
      <c r="C4" s="116" t="s">
        <v>227</v>
      </c>
      <c r="D4" s="117"/>
      <c r="E4" s="118">
        <f>SUM(E5+E85+E96+E263+E285+E297+E313+E331+E344)</f>
        <v>13922092</v>
      </c>
      <c r="F4" s="118">
        <f>SUM(F5+F85+F96+F263+F285+F297+F313+F331+F344)</f>
        <v>13387792</v>
      </c>
      <c r="G4" s="118">
        <f>SUM(G5+G85+G96+G263+G285+G297+G313+G331+G344)</f>
        <v>14530059</v>
      </c>
      <c r="H4" s="118">
        <f>SUM(H5+H85+H96+H263+H285+H297+H313+H331+H344)</f>
        <v>7029731.459999998</v>
      </c>
      <c r="I4" s="119">
        <f aca="true" t="shared" si="0" ref="I4:I41">H4/E4*100</f>
        <v>50.493355883584144</v>
      </c>
      <c r="J4" s="119">
        <f aca="true" t="shared" si="1" ref="J4:J9">H4/G4*100</f>
        <v>48.38061194383311</v>
      </c>
    </row>
    <row r="5" spans="1:10" ht="27" customHeight="1">
      <c r="A5" s="121">
        <v>2101</v>
      </c>
      <c r="B5" s="122" t="s">
        <v>2</v>
      </c>
      <c r="C5" s="121" t="s">
        <v>238</v>
      </c>
      <c r="D5" s="122"/>
      <c r="E5" s="108">
        <f>SUM(E6,E35,E45,E62,)</f>
        <v>10261406</v>
      </c>
      <c r="F5" s="108">
        <f>SUM(F6,F35,F45,F62,)</f>
        <v>10254433</v>
      </c>
      <c r="G5" s="108">
        <f>SUM(G6,G35,G45,G62,)</f>
        <v>10572382</v>
      </c>
      <c r="H5" s="108">
        <f>SUM(H6,H35,H45,H62,)</f>
        <v>5306193.609999999</v>
      </c>
      <c r="I5" s="119">
        <f t="shared" si="0"/>
        <v>51.71020043452135</v>
      </c>
      <c r="J5" s="119">
        <f t="shared" si="1"/>
        <v>50.18919681487104</v>
      </c>
    </row>
    <row r="6" spans="1:10" ht="27" customHeight="1">
      <c r="A6" s="124" t="s">
        <v>242</v>
      </c>
      <c r="B6" s="125" t="s">
        <v>3</v>
      </c>
      <c r="C6" s="124" t="s">
        <v>239</v>
      </c>
      <c r="D6" s="126"/>
      <c r="E6" s="127">
        <f>E7</f>
        <v>372168</v>
      </c>
      <c r="F6" s="127">
        <f>F7</f>
        <v>372168</v>
      </c>
      <c r="G6" s="127">
        <f>G7</f>
        <v>372168</v>
      </c>
      <c r="H6" s="127">
        <f>H7</f>
        <v>186083.99999999997</v>
      </c>
      <c r="I6" s="119">
        <f t="shared" si="0"/>
        <v>49.99999999999999</v>
      </c>
      <c r="J6" s="119">
        <f t="shared" si="1"/>
        <v>49.99999999999999</v>
      </c>
    </row>
    <row r="7" spans="1:10" ht="27" customHeight="1">
      <c r="A7" s="125"/>
      <c r="B7" s="124">
        <v>3</v>
      </c>
      <c r="C7" s="124" t="s">
        <v>172</v>
      </c>
      <c r="D7" s="126"/>
      <c r="E7" s="127">
        <f>SUM(E8,E32)</f>
        <v>372168</v>
      </c>
      <c r="F7" s="127">
        <f>SUM(F8,F32)</f>
        <v>372168</v>
      </c>
      <c r="G7" s="127">
        <f>SUM(G8,G32)</f>
        <v>372168</v>
      </c>
      <c r="H7" s="127">
        <f>SUM(H8,H32)</f>
        <v>186083.99999999997</v>
      </c>
      <c r="I7" s="119">
        <f t="shared" si="0"/>
        <v>49.99999999999999</v>
      </c>
      <c r="J7" s="119">
        <f t="shared" si="1"/>
        <v>49.99999999999999</v>
      </c>
    </row>
    <row r="8" spans="1:10" ht="27" customHeight="1">
      <c r="A8" s="125"/>
      <c r="B8" s="124">
        <v>32</v>
      </c>
      <c r="C8" s="124" t="s">
        <v>171</v>
      </c>
      <c r="D8" s="126"/>
      <c r="E8" s="127">
        <f>SUM(E9,E13,E18,E28)</f>
        <v>363440</v>
      </c>
      <c r="F8" s="127">
        <f>SUM(F9,F13,F18,F28)</f>
        <v>364168</v>
      </c>
      <c r="G8" s="127">
        <f>SUM(G9,G13,G18,G28)</f>
        <v>363168</v>
      </c>
      <c r="H8" s="127">
        <f>SUM(H9,H13,H18,H28)</f>
        <v>178579.43999999997</v>
      </c>
      <c r="I8" s="119">
        <f t="shared" si="0"/>
        <v>49.13587937486242</v>
      </c>
      <c r="J8" s="119">
        <f t="shared" si="1"/>
        <v>49.17268041237113</v>
      </c>
    </row>
    <row r="9" spans="1:10" ht="27" customHeight="1">
      <c r="A9" s="125"/>
      <c r="B9" s="124" t="s">
        <v>5</v>
      </c>
      <c r="C9" s="124" t="s">
        <v>6</v>
      </c>
      <c r="D9" s="126"/>
      <c r="E9" s="127">
        <f>SUM(E10:E12)</f>
        <v>38942</v>
      </c>
      <c r="F9" s="128">
        <v>49000</v>
      </c>
      <c r="G9" s="128">
        <v>46218</v>
      </c>
      <c r="H9" s="127">
        <f>SUM(H10:H12)</f>
        <v>28461.28</v>
      </c>
      <c r="I9" s="119">
        <f t="shared" si="0"/>
        <v>73.08633352164757</v>
      </c>
      <c r="J9" s="119">
        <f t="shared" si="1"/>
        <v>61.5805097581029</v>
      </c>
    </row>
    <row r="10" spans="1:10" ht="27" customHeight="1">
      <c r="A10" s="129"/>
      <c r="B10" s="129" t="s">
        <v>8</v>
      </c>
      <c r="C10" s="129" t="s">
        <v>9</v>
      </c>
      <c r="D10" s="130">
        <v>48005</v>
      </c>
      <c r="E10" s="128">
        <v>28278</v>
      </c>
      <c r="F10" s="131"/>
      <c r="G10" s="131"/>
      <c r="H10" s="131">
        <v>23881.28</v>
      </c>
      <c r="I10" s="132">
        <f t="shared" si="0"/>
        <v>84.45179998585472</v>
      </c>
      <c r="J10" s="132"/>
    </row>
    <row r="11" spans="1:10" ht="27" customHeight="1">
      <c r="A11" s="129"/>
      <c r="B11" s="129" t="s">
        <v>35</v>
      </c>
      <c r="C11" s="129" t="s">
        <v>36</v>
      </c>
      <c r="D11" s="130">
        <v>48005</v>
      </c>
      <c r="E11" s="128">
        <v>6736</v>
      </c>
      <c r="F11" s="131"/>
      <c r="G11" s="131"/>
      <c r="H11" s="131">
        <v>4580</v>
      </c>
      <c r="I11" s="132">
        <f t="shared" si="0"/>
        <v>67.99287410926365</v>
      </c>
      <c r="J11" s="132"/>
    </row>
    <row r="12" spans="1:10" ht="27" customHeight="1">
      <c r="A12" s="129"/>
      <c r="B12" s="129">
        <v>3214</v>
      </c>
      <c r="C12" s="129" t="s">
        <v>247</v>
      </c>
      <c r="D12" s="130">
        <v>48005</v>
      </c>
      <c r="E12" s="128">
        <v>3928</v>
      </c>
      <c r="F12" s="131"/>
      <c r="G12" s="131"/>
      <c r="H12" s="131">
        <v>0</v>
      </c>
      <c r="I12" s="132">
        <f t="shared" si="0"/>
        <v>0</v>
      </c>
      <c r="J12" s="132"/>
    </row>
    <row r="13" spans="1:10" ht="27" customHeight="1">
      <c r="A13" s="125"/>
      <c r="B13" s="124" t="s">
        <v>37</v>
      </c>
      <c r="C13" s="124" t="s">
        <v>38</v>
      </c>
      <c r="D13" s="126"/>
      <c r="E13" s="127">
        <f>SUM(E14:E17)</f>
        <v>143886</v>
      </c>
      <c r="F13" s="131">
        <v>145818</v>
      </c>
      <c r="G13" s="131">
        <v>127000</v>
      </c>
      <c r="H13" s="133">
        <f>SUM(H14:H17)</f>
        <v>59664.63999999999</v>
      </c>
      <c r="I13" s="134">
        <f t="shared" si="0"/>
        <v>41.46660550713759</v>
      </c>
      <c r="J13" s="134">
        <f>H13/G13*100</f>
        <v>46.980031496062985</v>
      </c>
    </row>
    <row r="14" spans="1:10" ht="27" customHeight="1">
      <c r="A14" s="129"/>
      <c r="B14" s="129" t="s">
        <v>46</v>
      </c>
      <c r="C14" s="129" t="s">
        <v>47</v>
      </c>
      <c r="D14" s="130">
        <v>48005</v>
      </c>
      <c r="E14" s="128">
        <v>122832</v>
      </c>
      <c r="F14" s="131"/>
      <c r="G14" s="131"/>
      <c r="H14" s="131">
        <v>46440.95</v>
      </c>
      <c r="I14" s="132">
        <f t="shared" si="0"/>
        <v>37.808510811514914</v>
      </c>
      <c r="J14" s="132"/>
    </row>
    <row r="15" spans="1:10" ht="27" customHeight="1">
      <c r="A15" s="129"/>
      <c r="B15" s="129" t="s">
        <v>48</v>
      </c>
      <c r="C15" s="129" t="s">
        <v>49</v>
      </c>
      <c r="D15" s="130">
        <v>48005</v>
      </c>
      <c r="E15" s="128">
        <v>6680</v>
      </c>
      <c r="F15" s="131"/>
      <c r="G15" s="131"/>
      <c r="H15" s="131">
        <v>6651.04</v>
      </c>
      <c r="I15" s="132">
        <f t="shared" si="0"/>
        <v>99.56646706586825</v>
      </c>
      <c r="J15" s="132"/>
    </row>
    <row r="16" spans="1:10" ht="27" customHeight="1">
      <c r="A16" s="129"/>
      <c r="B16" s="129" t="s">
        <v>50</v>
      </c>
      <c r="C16" s="129" t="s">
        <v>51</v>
      </c>
      <c r="D16" s="130">
        <v>48005</v>
      </c>
      <c r="E16" s="128">
        <v>12616</v>
      </c>
      <c r="F16" s="131"/>
      <c r="G16" s="131"/>
      <c r="H16" s="131">
        <v>4636.77</v>
      </c>
      <c r="I16" s="132">
        <f t="shared" si="0"/>
        <v>36.7530913126189</v>
      </c>
      <c r="J16" s="132"/>
    </row>
    <row r="17" spans="1:10" ht="27" customHeight="1">
      <c r="A17" s="129"/>
      <c r="B17" s="129" t="s">
        <v>39</v>
      </c>
      <c r="C17" s="129" t="s">
        <v>40</v>
      </c>
      <c r="D17" s="130">
        <v>48005</v>
      </c>
      <c r="E17" s="128">
        <v>1758</v>
      </c>
      <c r="F17" s="131"/>
      <c r="G17" s="131"/>
      <c r="H17" s="131">
        <v>1935.88</v>
      </c>
      <c r="I17" s="132">
        <f t="shared" si="0"/>
        <v>110.11831626848692</v>
      </c>
      <c r="J17" s="132"/>
    </row>
    <row r="18" spans="1:10" ht="27" customHeight="1">
      <c r="A18" s="125"/>
      <c r="B18" s="124" t="s">
        <v>14</v>
      </c>
      <c r="C18" s="124" t="s">
        <v>15</v>
      </c>
      <c r="D18" s="126"/>
      <c r="E18" s="127">
        <f>SUM(E19:E27)</f>
        <v>166953</v>
      </c>
      <c r="F18" s="131">
        <v>152750</v>
      </c>
      <c r="G18" s="131">
        <v>177750</v>
      </c>
      <c r="H18" s="133">
        <f>SUM(H19:H27)</f>
        <v>83488.66</v>
      </c>
      <c r="I18" s="134">
        <f t="shared" si="0"/>
        <v>50.00728348696939</v>
      </c>
      <c r="J18" s="134">
        <f>H18/G18*100</f>
        <v>46.96971026722926</v>
      </c>
    </row>
    <row r="19" spans="1:10" ht="27" customHeight="1">
      <c r="A19" s="129"/>
      <c r="B19" s="129" t="s">
        <v>52</v>
      </c>
      <c r="C19" s="129" t="s">
        <v>53</v>
      </c>
      <c r="D19" s="130">
        <v>48005</v>
      </c>
      <c r="E19" s="128">
        <v>35676</v>
      </c>
      <c r="F19" s="131"/>
      <c r="G19" s="131"/>
      <c r="H19" s="131">
        <v>13422.35</v>
      </c>
      <c r="I19" s="132">
        <f t="shared" si="0"/>
        <v>37.622911761408226</v>
      </c>
      <c r="J19" s="132"/>
    </row>
    <row r="20" spans="1:10" ht="27" customHeight="1">
      <c r="A20" s="129"/>
      <c r="B20" s="129" t="s">
        <v>22</v>
      </c>
      <c r="C20" s="129" t="s">
        <v>23</v>
      </c>
      <c r="D20" s="130">
        <v>48005</v>
      </c>
      <c r="E20" s="128">
        <v>19030</v>
      </c>
      <c r="F20" s="131"/>
      <c r="G20" s="131"/>
      <c r="H20" s="131">
        <v>7714.15</v>
      </c>
      <c r="I20" s="132">
        <f t="shared" si="0"/>
        <v>40.53678402522333</v>
      </c>
      <c r="J20" s="132"/>
    </row>
    <row r="21" spans="1:10" ht="27" customHeight="1">
      <c r="A21" s="129"/>
      <c r="B21" s="129" t="s">
        <v>16</v>
      </c>
      <c r="C21" s="129" t="s">
        <v>45</v>
      </c>
      <c r="D21" s="130">
        <v>48005</v>
      </c>
      <c r="E21" s="128">
        <v>1346</v>
      </c>
      <c r="F21" s="131"/>
      <c r="G21" s="131"/>
      <c r="H21" s="131">
        <v>0</v>
      </c>
      <c r="I21" s="132">
        <f t="shared" si="0"/>
        <v>0</v>
      </c>
      <c r="J21" s="132"/>
    </row>
    <row r="22" spans="1:10" ht="27" customHeight="1">
      <c r="A22" s="129"/>
      <c r="B22" s="129" t="s">
        <v>41</v>
      </c>
      <c r="C22" s="129" t="s">
        <v>54</v>
      </c>
      <c r="D22" s="130">
        <v>48005</v>
      </c>
      <c r="E22" s="128">
        <v>56777</v>
      </c>
      <c r="F22" s="131"/>
      <c r="G22" s="131"/>
      <c r="H22" s="131">
        <v>27067.43</v>
      </c>
      <c r="I22" s="132">
        <f t="shared" si="0"/>
        <v>47.67323035736302</v>
      </c>
      <c r="J22" s="132"/>
    </row>
    <row r="23" spans="1:10" ht="27" customHeight="1">
      <c r="A23" s="129"/>
      <c r="B23" s="129">
        <v>3235</v>
      </c>
      <c r="C23" s="129" t="s">
        <v>248</v>
      </c>
      <c r="D23" s="130">
        <v>48005</v>
      </c>
      <c r="E23" s="128">
        <v>3650</v>
      </c>
      <c r="F23" s="131"/>
      <c r="G23" s="131"/>
      <c r="H23" s="131">
        <v>5250</v>
      </c>
      <c r="I23" s="132">
        <f t="shared" si="0"/>
        <v>143.83561643835617</v>
      </c>
      <c r="J23" s="132"/>
    </row>
    <row r="24" spans="1:10" ht="27" customHeight="1">
      <c r="A24" s="129"/>
      <c r="B24" s="129" t="s">
        <v>42</v>
      </c>
      <c r="C24" s="129" t="s">
        <v>59</v>
      </c>
      <c r="D24" s="130">
        <v>48005</v>
      </c>
      <c r="E24" s="128">
        <v>6583</v>
      </c>
      <c r="F24" s="131"/>
      <c r="G24" s="131"/>
      <c r="H24" s="131">
        <v>4802.5</v>
      </c>
      <c r="I24" s="132">
        <f t="shared" si="0"/>
        <v>72.95306091447668</v>
      </c>
      <c r="J24" s="132"/>
    </row>
    <row r="25" spans="1:10" ht="27" customHeight="1">
      <c r="A25" s="129"/>
      <c r="B25" s="129" t="s">
        <v>18</v>
      </c>
      <c r="C25" s="129" t="s">
        <v>19</v>
      </c>
      <c r="D25" s="130">
        <v>48005</v>
      </c>
      <c r="E25" s="128">
        <v>7024</v>
      </c>
      <c r="F25" s="131"/>
      <c r="G25" s="131"/>
      <c r="H25" s="131">
        <v>4672.23</v>
      </c>
      <c r="I25" s="132">
        <f t="shared" si="0"/>
        <v>66.51808086560364</v>
      </c>
      <c r="J25" s="132"/>
    </row>
    <row r="26" spans="1:10" ht="27" customHeight="1">
      <c r="A26" s="129"/>
      <c r="B26" s="129" t="s">
        <v>28</v>
      </c>
      <c r="C26" s="129" t="s">
        <v>29</v>
      </c>
      <c r="D26" s="130">
        <v>48005</v>
      </c>
      <c r="E26" s="128">
        <v>28910</v>
      </c>
      <c r="F26" s="131"/>
      <c r="G26" s="131"/>
      <c r="H26" s="131">
        <v>16772.5</v>
      </c>
      <c r="I26" s="132">
        <f t="shared" si="0"/>
        <v>58.01625735039778</v>
      </c>
      <c r="J26" s="132"/>
    </row>
    <row r="27" spans="1:10" ht="27" customHeight="1">
      <c r="A27" s="129"/>
      <c r="B27" s="129" t="s">
        <v>20</v>
      </c>
      <c r="C27" s="129" t="s">
        <v>21</v>
      </c>
      <c r="D27" s="130">
        <v>48005</v>
      </c>
      <c r="E27" s="128">
        <v>7957</v>
      </c>
      <c r="F27" s="131"/>
      <c r="G27" s="131"/>
      <c r="H27" s="131">
        <v>3787.5</v>
      </c>
      <c r="I27" s="132">
        <f t="shared" si="0"/>
        <v>47.5995978383813</v>
      </c>
      <c r="J27" s="132"/>
    </row>
    <row r="28" spans="1:10" ht="27" customHeight="1">
      <c r="A28" s="125"/>
      <c r="B28" s="124" t="s">
        <v>10</v>
      </c>
      <c r="C28" s="124" t="s">
        <v>11</v>
      </c>
      <c r="D28" s="126"/>
      <c r="E28" s="127">
        <f>SUM(E29:E31)</f>
        <v>13659</v>
      </c>
      <c r="F28" s="131">
        <v>16600</v>
      </c>
      <c r="G28" s="131">
        <v>12200</v>
      </c>
      <c r="H28" s="133">
        <f>SUM(H29:H31)</f>
        <v>6964.86</v>
      </c>
      <c r="I28" s="134">
        <f t="shared" si="0"/>
        <v>50.99099494838568</v>
      </c>
      <c r="J28" s="134">
        <f>H28/G28*100</f>
        <v>57.08901639344261</v>
      </c>
    </row>
    <row r="29" spans="1:10" ht="27" customHeight="1">
      <c r="A29" s="129"/>
      <c r="B29" s="129">
        <v>3293</v>
      </c>
      <c r="C29" s="129" t="s">
        <v>246</v>
      </c>
      <c r="D29" s="130">
        <v>48005</v>
      </c>
      <c r="E29" s="128">
        <v>663</v>
      </c>
      <c r="F29" s="131"/>
      <c r="G29" s="131"/>
      <c r="H29" s="131">
        <v>400</v>
      </c>
      <c r="I29" s="132">
        <f t="shared" si="0"/>
        <v>60.33182503770739</v>
      </c>
      <c r="J29" s="132"/>
    </row>
    <row r="30" spans="1:10" ht="27" customHeight="1">
      <c r="A30" s="129"/>
      <c r="B30" s="129">
        <v>3294</v>
      </c>
      <c r="C30" s="129" t="s">
        <v>56</v>
      </c>
      <c r="D30" s="130">
        <v>48005</v>
      </c>
      <c r="E30" s="128">
        <v>1000</v>
      </c>
      <c r="F30" s="131"/>
      <c r="G30" s="131"/>
      <c r="H30" s="131">
        <v>800</v>
      </c>
      <c r="I30" s="132">
        <f t="shared" si="0"/>
        <v>80</v>
      </c>
      <c r="J30" s="132"/>
    </row>
    <row r="31" spans="1:10" ht="27" customHeight="1">
      <c r="A31" s="129"/>
      <c r="B31" s="129" t="s">
        <v>17</v>
      </c>
      <c r="C31" s="129" t="s">
        <v>30</v>
      </c>
      <c r="D31" s="130">
        <v>48005</v>
      </c>
      <c r="E31" s="128">
        <v>11996</v>
      </c>
      <c r="F31" s="131"/>
      <c r="G31" s="131"/>
      <c r="H31" s="131">
        <v>5764.86</v>
      </c>
      <c r="I31" s="132">
        <f t="shared" si="0"/>
        <v>48.0565188396132</v>
      </c>
      <c r="J31" s="132"/>
    </row>
    <row r="32" spans="1:10" ht="27" customHeight="1">
      <c r="A32" s="125"/>
      <c r="B32" s="124">
        <v>34</v>
      </c>
      <c r="C32" s="124" t="s">
        <v>173</v>
      </c>
      <c r="D32" s="126"/>
      <c r="E32" s="127">
        <f>E33</f>
        <v>8728</v>
      </c>
      <c r="F32" s="133">
        <f>F33</f>
        <v>8000</v>
      </c>
      <c r="G32" s="133">
        <f>G33</f>
        <v>9000</v>
      </c>
      <c r="H32" s="133">
        <f>H33</f>
        <v>7504.56</v>
      </c>
      <c r="I32" s="134">
        <f t="shared" si="0"/>
        <v>85.98258478460129</v>
      </c>
      <c r="J32" s="134">
        <f>H32/G32*100</f>
        <v>83.384</v>
      </c>
    </row>
    <row r="33" spans="1:10" ht="27" customHeight="1">
      <c r="A33" s="125"/>
      <c r="B33" s="124" t="s">
        <v>31</v>
      </c>
      <c r="C33" s="124" t="s">
        <v>32</v>
      </c>
      <c r="D33" s="126"/>
      <c r="E33" s="127">
        <f>E34</f>
        <v>8728</v>
      </c>
      <c r="F33" s="131">
        <v>8000</v>
      </c>
      <c r="G33" s="131">
        <v>9000</v>
      </c>
      <c r="H33" s="133">
        <f>H34</f>
        <v>7504.56</v>
      </c>
      <c r="I33" s="134">
        <f t="shared" si="0"/>
        <v>85.98258478460129</v>
      </c>
      <c r="J33" s="134">
        <f>H33/G33*100</f>
        <v>83.384</v>
      </c>
    </row>
    <row r="34" spans="1:10" ht="27" customHeight="1">
      <c r="A34" s="129"/>
      <c r="B34" s="129" t="s">
        <v>33</v>
      </c>
      <c r="C34" s="129" t="s">
        <v>34</v>
      </c>
      <c r="D34" s="130">
        <v>48005</v>
      </c>
      <c r="E34" s="128">
        <v>8728</v>
      </c>
      <c r="F34" s="131"/>
      <c r="G34" s="131"/>
      <c r="H34" s="131">
        <v>7504.56</v>
      </c>
      <c r="I34" s="132">
        <f t="shared" si="0"/>
        <v>85.98258478460129</v>
      </c>
      <c r="J34" s="132"/>
    </row>
    <row r="35" spans="1:10" ht="27" customHeight="1">
      <c r="A35" s="124" t="s">
        <v>243</v>
      </c>
      <c r="B35" s="125" t="s">
        <v>3</v>
      </c>
      <c r="C35" s="124" t="s">
        <v>348</v>
      </c>
      <c r="D35" s="126"/>
      <c r="E35" s="127">
        <f>E36</f>
        <v>310780</v>
      </c>
      <c r="F35" s="133">
        <f>F40+F43</f>
        <v>374615</v>
      </c>
      <c r="G35" s="133">
        <f>G40+G43</f>
        <v>30000</v>
      </c>
      <c r="H35" s="133">
        <f>H40+H43</f>
        <v>0</v>
      </c>
      <c r="I35" s="134">
        <f t="shared" si="0"/>
        <v>0</v>
      </c>
      <c r="J35" s="134">
        <f>H35/G35*100</f>
        <v>0</v>
      </c>
    </row>
    <row r="36" spans="1:10" ht="27" customHeight="1">
      <c r="A36" s="125"/>
      <c r="B36" s="124">
        <v>3</v>
      </c>
      <c r="C36" s="124" t="s">
        <v>172</v>
      </c>
      <c r="D36" s="126"/>
      <c r="E36" s="127">
        <f>SUM(E37,E42)</f>
        <v>310780</v>
      </c>
      <c r="F36" s="133">
        <f>SUM(F37,F42)</f>
        <v>374615</v>
      </c>
      <c r="G36" s="133">
        <f>SUM(G37,G42)</f>
        <v>30000</v>
      </c>
      <c r="H36" s="133">
        <f>SUM(H37,H42)</f>
        <v>0</v>
      </c>
      <c r="I36" s="134">
        <f t="shared" si="0"/>
        <v>0</v>
      </c>
      <c r="J36" s="134">
        <f>H36/G36*100</f>
        <v>0</v>
      </c>
    </row>
    <row r="37" spans="1:10" ht="27" customHeight="1">
      <c r="A37" s="125"/>
      <c r="B37" s="124">
        <v>32</v>
      </c>
      <c r="C37" s="124" t="s">
        <v>171</v>
      </c>
      <c r="D37" s="126"/>
      <c r="E37" s="127">
        <f>E40+E38</f>
        <v>12500</v>
      </c>
      <c r="F37" s="133">
        <f>F40</f>
        <v>12500</v>
      </c>
      <c r="G37" s="133">
        <f>G40</f>
        <v>30000</v>
      </c>
      <c r="H37" s="133">
        <f>H40</f>
        <v>0</v>
      </c>
      <c r="I37" s="134">
        <f t="shared" si="0"/>
        <v>0</v>
      </c>
      <c r="J37" s="134">
        <f>H37/G37*100</f>
        <v>0</v>
      </c>
    </row>
    <row r="38" spans="1:10" ht="27" customHeight="1">
      <c r="A38" s="125"/>
      <c r="B38" s="124" t="s">
        <v>37</v>
      </c>
      <c r="C38" s="124" t="s">
        <v>38</v>
      </c>
      <c r="D38" s="126"/>
      <c r="E38" s="127">
        <f>SUM(E39)</f>
        <v>0</v>
      </c>
      <c r="F38" s="131"/>
      <c r="G38" s="131"/>
      <c r="H38" s="133">
        <f>H39</f>
        <v>0</v>
      </c>
      <c r="I38" s="134" t="e">
        <f t="shared" si="0"/>
        <v>#DIV/0!</v>
      </c>
      <c r="J38" s="134" t="e">
        <f>H38/G38*100</f>
        <v>#DIV/0!</v>
      </c>
    </row>
    <row r="39" spans="1:10" ht="27" customHeight="1">
      <c r="A39" s="125"/>
      <c r="B39" s="129">
        <v>3223</v>
      </c>
      <c r="C39" s="129" t="s">
        <v>44</v>
      </c>
      <c r="D39" s="130">
        <v>32300</v>
      </c>
      <c r="E39" s="128">
        <v>0</v>
      </c>
      <c r="F39" s="131"/>
      <c r="G39" s="131"/>
      <c r="H39" s="131">
        <v>0</v>
      </c>
      <c r="I39" s="134"/>
      <c r="J39" s="134"/>
    </row>
    <row r="40" spans="1:10" ht="27" customHeight="1">
      <c r="A40" s="125"/>
      <c r="B40" s="124" t="s">
        <v>14</v>
      </c>
      <c r="C40" s="124" t="s">
        <v>15</v>
      </c>
      <c r="D40" s="126"/>
      <c r="E40" s="127">
        <f>E41</f>
        <v>12500</v>
      </c>
      <c r="F40" s="131">
        <v>12500</v>
      </c>
      <c r="G40" s="131">
        <v>30000</v>
      </c>
      <c r="H40" s="133">
        <f>H41</f>
        <v>0</v>
      </c>
      <c r="I40" s="134">
        <f t="shared" si="0"/>
        <v>0</v>
      </c>
      <c r="J40" s="134">
        <f>H40/G40*100</f>
        <v>0</v>
      </c>
    </row>
    <row r="41" spans="1:10" ht="27" customHeight="1">
      <c r="A41" s="129"/>
      <c r="B41" s="129" t="s">
        <v>42</v>
      </c>
      <c r="C41" s="129" t="s">
        <v>59</v>
      </c>
      <c r="D41" s="130">
        <v>48005</v>
      </c>
      <c r="E41" s="128">
        <v>12500</v>
      </c>
      <c r="F41" s="131"/>
      <c r="G41" s="131"/>
      <c r="H41" s="131">
        <v>0</v>
      </c>
      <c r="I41" s="132">
        <f t="shared" si="0"/>
        <v>0</v>
      </c>
      <c r="J41" s="132"/>
    </row>
    <row r="42" spans="1:10" ht="27" customHeight="1">
      <c r="A42" s="125"/>
      <c r="B42" s="124">
        <v>37</v>
      </c>
      <c r="C42" s="124" t="s">
        <v>174</v>
      </c>
      <c r="D42" s="126"/>
      <c r="E42" s="127">
        <f>E43</f>
        <v>298280</v>
      </c>
      <c r="F42" s="133">
        <f aca="true" t="shared" si="2" ref="F42:H43">F43</f>
        <v>362115</v>
      </c>
      <c r="G42" s="133">
        <f t="shared" si="2"/>
        <v>0</v>
      </c>
      <c r="H42" s="133">
        <f t="shared" si="2"/>
        <v>0</v>
      </c>
      <c r="I42" s="134">
        <v>0</v>
      </c>
      <c r="J42" s="134" t="e">
        <f>H42/G42*100</f>
        <v>#DIV/0!</v>
      </c>
    </row>
    <row r="43" spans="1:10" ht="27" customHeight="1">
      <c r="A43" s="125"/>
      <c r="B43" s="124" t="s">
        <v>12</v>
      </c>
      <c r="C43" s="124" t="s">
        <v>13</v>
      </c>
      <c r="D43" s="126"/>
      <c r="E43" s="127">
        <f>E44</f>
        <v>298280</v>
      </c>
      <c r="F43" s="131">
        <v>362115</v>
      </c>
      <c r="G43" s="131">
        <v>0</v>
      </c>
      <c r="H43" s="133">
        <f t="shared" si="2"/>
        <v>0</v>
      </c>
      <c r="I43" s="134">
        <v>0</v>
      </c>
      <c r="J43" s="134" t="e">
        <f>H43/G43*100</f>
        <v>#DIV/0!</v>
      </c>
    </row>
    <row r="44" spans="1:10" ht="27" customHeight="1">
      <c r="A44" s="129"/>
      <c r="B44" s="129" t="s">
        <v>65</v>
      </c>
      <c r="C44" s="129" t="s">
        <v>66</v>
      </c>
      <c r="D44" s="130">
        <v>48005</v>
      </c>
      <c r="E44" s="128">
        <v>298280</v>
      </c>
      <c r="F44" s="131"/>
      <c r="G44" s="131"/>
      <c r="H44" s="131">
        <v>0</v>
      </c>
      <c r="I44" s="134">
        <v>0</v>
      </c>
      <c r="J44" s="132"/>
    </row>
    <row r="45" spans="1:10" ht="27" customHeight="1">
      <c r="A45" s="124" t="s">
        <v>244</v>
      </c>
      <c r="B45" s="125" t="s">
        <v>3</v>
      </c>
      <c r="C45" s="151" t="s">
        <v>245</v>
      </c>
      <c r="D45" s="126"/>
      <c r="E45" s="133">
        <f>E46+E55</f>
        <v>23079</v>
      </c>
      <c r="F45" s="133">
        <f aca="true" t="shared" si="3" ref="E45:G46">F46</f>
        <v>13800</v>
      </c>
      <c r="G45" s="133">
        <f t="shared" si="3"/>
        <v>19500</v>
      </c>
      <c r="H45" s="133">
        <f>H46+H55</f>
        <v>19206.45</v>
      </c>
      <c r="I45" s="134">
        <f aca="true" t="shared" si="4" ref="I45:I54">H45/E45*100</f>
        <v>83.22046015858572</v>
      </c>
      <c r="J45" s="134">
        <f>H45/G45*100</f>
        <v>98.49461538461539</v>
      </c>
    </row>
    <row r="46" spans="1:10" ht="27" customHeight="1">
      <c r="A46" s="125"/>
      <c r="B46" s="124">
        <v>3</v>
      </c>
      <c r="C46" s="124" t="s">
        <v>172</v>
      </c>
      <c r="D46" s="126"/>
      <c r="E46" s="133">
        <f t="shared" si="3"/>
        <v>15879</v>
      </c>
      <c r="F46" s="133">
        <f t="shared" si="3"/>
        <v>13800</v>
      </c>
      <c r="G46" s="133">
        <f t="shared" si="3"/>
        <v>19500</v>
      </c>
      <c r="H46" s="133">
        <f>H47</f>
        <v>6903.450000000001</v>
      </c>
      <c r="I46" s="134">
        <f t="shared" si="4"/>
        <v>43.47534479501228</v>
      </c>
      <c r="J46" s="134">
        <f>H46/G46*100</f>
        <v>35.402307692307694</v>
      </c>
    </row>
    <row r="47" spans="1:10" ht="27" customHeight="1">
      <c r="A47" s="125"/>
      <c r="B47" s="124">
        <v>32</v>
      </c>
      <c r="C47" s="124" t="s">
        <v>171</v>
      </c>
      <c r="D47" s="126"/>
      <c r="E47" s="133">
        <f>E48+E50</f>
        <v>15879</v>
      </c>
      <c r="F47" s="133">
        <f>F48+F50+F53</f>
        <v>13800</v>
      </c>
      <c r="G47" s="133">
        <f>G48+G50+G53</f>
        <v>19500</v>
      </c>
      <c r="H47" s="133">
        <f>H48+H50+H53</f>
        <v>6903.450000000001</v>
      </c>
      <c r="I47" s="134">
        <f t="shared" si="4"/>
        <v>43.47534479501228</v>
      </c>
      <c r="J47" s="134">
        <f>H47/G47*100</f>
        <v>35.402307692307694</v>
      </c>
    </row>
    <row r="48" spans="1:10" ht="27" customHeight="1">
      <c r="A48" s="125"/>
      <c r="B48" s="124" t="s">
        <v>37</v>
      </c>
      <c r="C48" s="124" t="s">
        <v>38</v>
      </c>
      <c r="D48" s="126"/>
      <c r="E48" s="127">
        <f>SUM(E49)</f>
        <v>8105</v>
      </c>
      <c r="F48" s="131">
        <v>6000</v>
      </c>
      <c r="G48" s="131">
        <v>10000</v>
      </c>
      <c r="H48" s="133">
        <f>H49</f>
        <v>4983.3</v>
      </c>
      <c r="I48" s="134">
        <f t="shared" si="4"/>
        <v>61.48426896977175</v>
      </c>
      <c r="J48" s="134">
        <f>H48/G48*100</f>
        <v>49.833</v>
      </c>
    </row>
    <row r="49" spans="1:10" ht="27" customHeight="1">
      <c r="A49" s="125"/>
      <c r="B49" s="129">
        <v>3223</v>
      </c>
      <c r="C49" s="129" t="s">
        <v>44</v>
      </c>
      <c r="D49" s="130">
        <v>32300</v>
      </c>
      <c r="E49" s="128">
        <v>8105</v>
      </c>
      <c r="F49" s="131"/>
      <c r="G49" s="131"/>
      <c r="H49" s="131">
        <v>4983.3</v>
      </c>
      <c r="I49" s="134"/>
      <c r="J49" s="134"/>
    </row>
    <row r="50" spans="1:10" ht="27" customHeight="1">
      <c r="A50" s="125"/>
      <c r="B50" s="124" t="s">
        <v>14</v>
      </c>
      <c r="C50" s="124" t="s">
        <v>15</v>
      </c>
      <c r="D50" s="126"/>
      <c r="E50" s="127">
        <f>E51+E52</f>
        <v>7774</v>
      </c>
      <c r="F50" s="131">
        <v>6800</v>
      </c>
      <c r="G50" s="131">
        <v>8500</v>
      </c>
      <c r="H50" s="133">
        <f>H51+H52</f>
        <v>1920.15</v>
      </c>
      <c r="I50" s="134">
        <f t="shared" si="4"/>
        <v>24.699639825057886</v>
      </c>
      <c r="J50" s="134">
        <f>H50/G50*100</f>
        <v>22.590000000000003</v>
      </c>
    </row>
    <row r="51" spans="1:10" ht="27" customHeight="1">
      <c r="A51" s="129"/>
      <c r="B51" s="129">
        <v>3231</v>
      </c>
      <c r="C51" s="129" t="s">
        <v>53</v>
      </c>
      <c r="D51" s="130">
        <v>32300</v>
      </c>
      <c r="E51" s="128">
        <v>1785</v>
      </c>
      <c r="F51" s="131"/>
      <c r="G51" s="131"/>
      <c r="H51" s="131">
        <v>648</v>
      </c>
      <c r="I51" s="132">
        <f t="shared" si="4"/>
        <v>36.30252100840336</v>
      </c>
      <c r="J51" s="132"/>
    </row>
    <row r="52" spans="1:10" ht="27" customHeight="1">
      <c r="A52" s="129"/>
      <c r="B52" s="129" t="s">
        <v>41</v>
      </c>
      <c r="C52" s="129" t="s">
        <v>54</v>
      </c>
      <c r="D52" s="130">
        <v>32300</v>
      </c>
      <c r="E52" s="128">
        <v>5989</v>
      </c>
      <c r="F52" s="131"/>
      <c r="G52" s="131"/>
      <c r="H52" s="131">
        <v>1272.15</v>
      </c>
      <c r="I52" s="132">
        <f t="shared" si="4"/>
        <v>21.24144264484889</v>
      </c>
      <c r="J52" s="132"/>
    </row>
    <row r="53" spans="1:10" ht="27" customHeight="1">
      <c r="A53" s="125"/>
      <c r="B53" s="124" t="s">
        <v>10</v>
      </c>
      <c r="C53" s="124" t="s">
        <v>11</v>
      </c>
      <c r="D53" s="126"/>
      <c r="E53" s="131">
        <v>0</v>
      </c>
      <c r="F53" s="131">
        <v>1000</v>
      </c>
      <c r="G53" s="131">
        <v>1000</v>
      </c>
      <c r="H53" s="131">
        <f>H54</f>
        <v>0</v>
      </c>
      <c r="I53" s="134" t="e">
        <f t="shared" si="4"/>
        <v>#DIV/0!</v>
      </c>
      <c r="J53" s="134">
        <f>H53/G53*100</f>
        <v>0</v>
      </c>
    </row>
    <row r="54" spans="1:10" ht="27" customHeight="1">
      <c r="A54" s="129"/>
      <c r="B54" s="129" t="s">
        <v>17</v>
      </c>
      <c r="C54" s="129" t="s">
        <v>30</v>
      </c>
      <c r="D54" s="130">
        <v>32300</v>
      </c>
      <c r="E54" s="128">
        <v>0</v>
      </c>
      <c r="F54" s="131"/>
      <c r="G54" s="131"/>
      <c r="H54" s="131">
        <v>0</v>
      </c>
      <c r="I54" s="132" t="e">
        <f t="shared" si="4"/>
        <v>#DIV/0!</v>
      </c>
      <c r="J54" s="132"/>
    </row>
    <row r="55" spans="1:10" ht="27" customHeight="1">
      <c r="A55" s="129">
        <v>62300</v>
      </c>
      <c r="B55" s="129"/>
      <c r="C55" s="124" t="s">
        <v>249</v>
      </c>
      <c r="D55" s="130"/>
      <c r="E55" s="128">
        <v>7200</v>
      </c>
      <c r="F55" s="131"/>
      <c r="G55" s="131"/>
      <c r="H55" s="133">
        <f>SUM(H59+H61)</f>
        <v>12303</v>
      </c>
      <c r="I55" s="132">
        <v>0</v>
      </c>
      <c r="J55" s="132"/>
    </row>
    <row r="56" spans="1:10" ht="27" customHeight="1">
      <c r="A56" s="125"/>
      <c r="B56" s="124">
        <v>32</v>
      </c>
      <c r="C56" s="124" t="s">
        <v>171</v>
      </c>
      <c r="D56" s="126"/>
      <c r="E56" s="133">
        <f>E57</f>
        <v>7200</v>
      </c>
      <c r="F56" s="133">
        <v>0</v>
      </c>
      <c r="G56" s="133">
        <v>0</v>
      </c>
      <c r="H56" s="133">
        <f>H57</f>
        <v>6151.5</v>
      </c>
      <c r="I56" s="134">
        <v>0</v>
      </c>
      <c r="J56" s="134">
        <v>0</v>
      </c>
    </row>
    <row r="57" spans="1:10" ht="27" customHeight="1">
      <c r="A57" s="125"/>
      <c r="B57" s="124">
        <v>322</v>
      </c>
      <c r="C57" s="124" t="s">
        <v>38</v>
      </c>
      <c r="D57" s="126"/>
      <c r="E57" s="127">
        <f>SUM(E58)</f>
        <v>7200</v>
      </c>
      <c r="F57" s="131">
        <v>0</v>
      </c>
      <c r="G57" s="131">
        <v>0</v>
      </c>
      <c r="H57" s="133">
        <f>H59</f>
        <v>6151.5</v>
      </c>
      <c r="I57" s="134">
        <v>0</v>
      </c>
      <c r="J57" s="134">
        <v>0</v>
      </c>
    </row>
    <row r="58" spans="1:10" ht="27" customHeight="1">
      <c r="A58" s="129"/>
      <c r="B58" s="129" t="s">
        <v>46</v>
      </c>
      <c r="C58" s="129" t="s">
        <v>47</v>
      </c>
      <c r="D58" s="130">
        <v>62300</v>
      </c>
      <c r="E58" s="128">
        <v>7200</v>
      </c>
      <c r="F58" s="131"/>
      <c r="G58" s="131"/>
      <c r="H58" s="131">
        <v>0</v>
      </c>
      <c r="I58" s="132">
        <v>0</v>
      </c>
      <c r="J58" s="132"/>
    </row>
    <row r="59" spans="1:10" ht="27" customHeight="1">
      <c r="A59" s="129"/>
      <c r="B59" s="129">
        <v>3225</v>
      </c>
      <c r="C59" s="129" t="s">
        <v>51</v>
      </c>
      <c r="D59" s="130">
        <v>62300</v>
      </c>
      <c r="E59" s="128">
        <v>0</v>
      </c>
      <c r="F59" s="131"/>
      <c r="G59" s="131"/>
      <c r="H59" s="131">
        <v>6151.5</v>
      </c>
      <c r="I59" s="132">
        <v>0</v>
      </c>
      <c r="J59" s="132"/>
    </row>
    <row r="60" spans="1:10" ht="27" customHeight="1">
      <c r="A60" s="125"/>
      <c r="B60" s="124">
        <v>381</v>
      </c>
      <c r="C60" s="124" t="s">
        <v>385</v>
      </c>
      <c r="D60" s="126"/>
      <c r="E60" s="127">
        <f>SUM(E61)</f>
        <v>0</v>
      </c>
      <c r="F60" s="131">
        <v>0</v>
      </c>
      <c r="G60" s="131">
        <v>0</v>
      </c>
      <c r="H60" s="133">
        <f>H61</f>
        <v>6151.5</v>
      </c>
      <c r="I60" s="134">
        <v>0</v>
      </c>
      <c r="J60" s="134">
        <v>0</v>
      </c>
    </row>
    <row r="61" spans="1:10" ht="27" customHeight="1">
      <c r="A61" s="129"/>
      <c r="B61" s="129">
        <v>3812</v>
      </c>
      <c r="C61" s="129" t="s">
        <v>382</v>
      </c>
      <c r="D61" s="130">
        <v>62300</v>
      </c>
      <c r="E61" s="128">
        <v>0</v>
      </c>
      <c r="F61" s="131"/>
      <c r="G61" s="131"/>
      <c r="H61" s="131">
        <v>6151.5</v>
      </c>
      <c r="I61" s="132">
        <v>0</v>
      </c>
      <c r="J61" s="132"/>
    </row>
    <row r="62" spans="1:10" ht="27" customHeight="1">
      <c r="A62" s="124" t="s">
        <v>250</v>
      </c>
      <c r="B62" s="125" t="s">
        <v>3</v>
      </c>
      <c r="C62" s="124" t="s">
        <v>251</v>
      </c>
      <c r="D62" s="126"/>
      <c r="E62" s="133">
        <f>E63</f>
        <v>9555379</v>
      </c>
      <c r="F62" s="133">
        <f>F63</f>
        <v>9493850</v>
      </c>
      <c r="G62" s="133">
        <f>G63</f>
        <v>10150714</v>
      </c>
      <c r="H62" s="133">
        <f>H63</f>
        <v>5100903.159999999</v>
      </c>
      <c r="I62" s="134">
        <f aca="true" t="shared" si="5" ref="I62:I85">H62/E62*100</f>
        <v>53.38253103304431</v>
      </c>
      <c r="J62" s="134">
        <f>H62/G62*100</f>
        <v>50.25166860183431</v>
      </c>
    </row>
    <row r="63" spans="1:10" ht="27" customHeight="1">
      <c r="A63" s="125"/>
      <c r="B63" s="124">
        <v>3</v>
      </c>
      <c r="C63" s="124" t="s">
        <v>172</v>
      </c>
      <c r="D63" s="126"/>
      <c r="E63" s="127">
        <f>E64+E73+E82</f>
        <v>9555379</v>
      </c>
      <c r="F63" s="127">
        <f>F64+F73+F82</f>
        <v>9493850</v>
      </c>
      <c r="G63" s="127">
        <f>G64+G73+G82</f>
        <v>10150714</v>
      </c>
      <c r="H63" s="127">
        <f>H64+H73+H82</f>
        <v>5100903.159999999</v>
      </c>
      <c r="I63" s="119">
        <f t="shared" si="5"/>
        <v>53.38253103304431</v>
      </c>
      <c r="J63" s="119">
        <f>H63/G63*100</f>
        <v>50.25166860183431</v>
      </c>
    </row>
    <row r="64" spans="1:10" ht="27" customHeight="1">
      <c r="A64" s="125"/>
      <c r="B64" s="124">
        <v>31</v>
      </c>
      <c r="C64" s="124" t="s">
        <v>252</v>
      </c>
      <c r="D64" s="126"/>
      <c r="E64" s="127">
        <f>E65+E68+E70</f>
        <v>9276126</v>
      </c>
      <c r="F64" s="127">
        <f>F65+F68+F70</f>
        <v>9182250</v>
      </c>
      <c r="G64" s="127">
        <f>G65+G68+G70</f>
        <v>9731000</v>
      </c>
      <c r="H64" s="127">
        <f>H65+H68+H70</f>
        <v>4851057.96</v>
      </c>
      <c r="I64" s="119">
        <f t="shared" si="5"/>
        <v>52.29616285936608</v>
      </c>
      <c r="J64" s="119">
        <f>H64/G64*100</f>
        <v>49.85158729832494</v>
      </c>
    </row>
    <row r="65" spans="1:10" ht="27" customHeight="1">
      <c r="A65" s="125"/>
      <c r="B65" s="124">
        <v>311</v>
      </c>
      <c r="C65" s="124" t="s">
        <v>253</v>
      </c>
      <c r="D65" s="126"/>
      <c r="E65" s="127">
        <f>E66+E67</f>
        <v>7726124</v>
      </c>
      <c r="F65" s="131">
        <v>7650000</v>
      </c>
      <c r="G65" s="131">
        <v>8090000</v>
      </c>
      <c r="H65" s="133">
        <f>H66+H67</f>
        <v>4072429.9</v>
      </c>
      <c r="I65" s="134">
        <f t="shared" si="5"/>
        <v>52.70986978723096</v>
      </c>
      <c r="J65" s="134">
        <f>H65/G65*100</f>
        <v>50.33905933250927</v>
      </c>
    </row>
    <row r="66" spans="1:10" ht="27" customHeight="1">
      <c r="A66" s="129"/>
      <c r="B66" s="129">
        <v>3111</v>
      </c>
      <c r="C66" s="129" t="s">
        <v>253</v>
      </c>
      <c r="D66" s="130">
        <v>53082</v>
      </c>
      <c r="E66" s="128">
        <v>7709785</v>
      </c>
      <c r="F66" s="131"/>
      <c r="G66" s="131"/>
      <c r="H66" s="131">
        <v>4024550.55</v>
      </c>
      <c r="I66" s="132">
        <f t="shared" si="5"/>
        <v>52.20055487928651</v>
      </c>
      <c r="J66" s="132"/>
    </row>
    <row r="67" spans="1:10" ht="27" customHeight="1">
      <c r="A67" s="129"/>
      <c r="B67" s="129">
        <v>3111</v>
      </c>
      <c r="C67" s="129" t="s">
        <v>254</v>
      </c>
      <c r="D67" s="130">
        <v>53082</v>
      </c>
      <c r="E67" s="128">
        <v>16339</v>
      </c>
      <c r="F67" s="131"/>
      <c r="G67" s="131"/>
      <c r="H67" s="131">
        <v>47879.35</v>
      </c>
      <c r="I67" s="132">
        <v>0</v>
      </c>
      <c r="J67" s="132"/>
    </row>
    <row r="68" spans="1:10" ht="27" customHeight="1">
      <c r="A68" s="125"/>
      <c r="B68" s="124">
        <v>312</v>
      </c>
      <c r="C68" s="124" t="s">
        <v>255</v>
      </c>
      <c r="D68" s="126"/>
      <c r="E68" s="127">
        <f>E69</f>
        <v>276204</v>
      </c>
      <c r="F68" s="131">
        <v>270000</v>
      </c>
      <c r="G68" s="131">
        <v>300000</v>
      </c>
      <c r="H68" s="133">
        <f>H69</f>
        <v>106834.64</v>
      </c>
      <c r="I68" s="134">
        <f t="shared" si="5"/>
        <v>38.67961361891935</v>
      </c>
      <c r="J68" s="134">
        <f>H68/G68*100</f>
        <v>35.61154666666667</v>
      </c>
    </row>
    <row r="69" spans="1:10" ht="27" customHeight="1">
      <c r="A69" s="129"/>
      <c r="B69" s="129">
        <v>3121</v>
      </c>
      <c r="C69" s="129" t="s">
        <v>263</v>
      </c>
      <c r="D69" s="130">
        <v>53082</v>
      </c>
      <c r="E69" s="128">
        <v>276204</v>
      </c>
      <c r="F69" s="131"/>
      <c r="G69" s="131"/>
      <c r="H69" s="131">
        <v>106834.64</v>
      </c>
      <c r="I69" s="132">
        <f t="shared" si="5"/>
        <v>38.67961361891935</v>
      </c>
      <c r="J69" s="132"/>
    </row>
    <row r="70" spans="1:10" ht="27" customHeight="1">
      <c r="A70" s="125"/>
      <c r="B70" s="124">
        <v>313</v>
      </c>
      <c r="C70" s="124" t="s">
        <v>256</v>
      </c>
      <c r="D70" s="126"/>
      <c r="E70" s="127">
        <f>E71+E72</f>
        <v>1273798</v>
      </c>
      <c r="F70" s="128">
        <v>1262250</v>
      </c>
      <c r="G70" s="128">
        <v>1341000</v>
      </c>
      <c r="H70" s="127">
        <f>H71+H72</f>
        <v>671793.42</v>
      </c>
      <c r="I70" s="134">
        <f t="shared" si="5"/>
        <v>52.73939981064502</v>
      </c>
      <c r="J70" s="134">
        <f>H70/G70*100</f>
        <v>50.096451901566</v>
      </c>
    </row>
    <row r="71" spans="1:10" ht="27" customHeight="1">
      <c r="A71" s="129"/>
      <c r="B71" s="129">
        <v>3132</v>
      </c>
      <c r="C71" s="129" t="s">
        <v>257</v>
      </c>
      <c r="D71" s="130">
        <v>53082</v>
      </c>
      <c r="E71" s="128">
        <v>1273520</v>
      </c>
      <c r="F71" s="131"/>
      <c r="G71" s="131"/>
      <c r="H71" s="131">
        <v>670979.43</v>
      </c>
      <c r="I71" s="132">
        <f t="shared" si="5"/>
        <v>52.68699588541994</v>
      </c>
      <c r="J71" s="132"/>
    </row>
    <row r="72" spans="1:10" ht="27" customHeight="1">
      <c r="A72" s="129"/>
      <c r="B72" s="129">
        <v>3133</v>
      </c>
      <c r="C72" s="129" t="s">
        <v>258</v>
      </c>
      <c r="D72" s="130">
        <v>53082</v>
      </c>
      <c r="E72" s="128">
        <v>278</v>
      </c>
      <c r="F72" s="131"/>
      <c r="G72" s="131"/>
      <c r="H72" s="131">
        <v>813.99</v>
      </c>
      <c r="I72" s="132">
        <v>0</v>
      </c>
      <c r="J72" s="132"/>
    </row>
    <row r="73" spans="1:10" ht="27" customHeight="1">
      <c r="A73" s="125"/>
      <c r="B73" s="124">
        <v>32</v>
      </c>
      <c r="C73" s="124" t="s">
        <v>171</v>
      </c>
      <c r="D73" s="126"/>
      <c r="E73" s="127">
        <f>E74+E76+E79</f>
        <v>273068</v>
      </c>
      <c r="F73" s="128">
        <f>F74+F79</f>
        <v>311600</v>
      </c>
      <c r="G73" s="128">
        <f>G74+G79+G76</f>
        <v>386714</v>
      </c>
      <c r="H73" s="127">
        <f>H74+H76+H79</f>
        <v>231796.35</v>
      </c>
      <c r="I73" s="134">
        <f t="shared" si="5"/>
        <v>84.8859441604289</v>
      </c>
      <c r="J73" s="134">
        <f>H73/G73*100</f>
        <v>59.93999441447685</v>
      </c>
    </row>
    <row r="74" spans="1:10" ht="27" customHeight="1">
      <c r="A74" s="125"/>
      <c r="B74" s="124">
        <v>321</v>
      </c>
      <c r="C74" s="124" t="s">
        <v>6</v>
      </c>
      <c r="D74" s="126"/>
      <c r="E74" s="127">
        <f>E75</f>
        <v>233729</v>
      </c>
      <c r="F74" s="128">
        <v>281000</v>
      </c>
      <c r="G74" s="128">
        <v>281000</v>
      </c>
      <c r="H74" s="127">
        <f>H75</f>
        <v>165870.13</v>
      </c>
      <c r="I74" s="134">
        <f t="shared" si="5"/>
        <v>70.96685905471722</v>
      </c>
      <c r="J74" s="134">
        <f>H74/G74*100</f>
        <v>59.028516014234874</v>
      </c>
    </row>
    <row r="75" spans="1:10" ht="27" customHeight="1">
      <c r="A75" s="129"/>
      <c r="B75" s="129">
        <v>3212</v>
      </c>
      <c r="C75" s="129" t="s">
        <v>259</v>
      </c>
      <c r="D75" s="130">
        <v>53082</v>
      </c>
      <c r="E75" s="128">
        <v>233729</v>
      </c>
      <c r="F75" s="131"/>
      <c r="G75" s="131"/>
      <c r="H75" s="131">
        <v>165870.13</v>
      </c>
      <c r="I75" s="132">
        <f t="shared" si="5"/>
        <v>70.96685905471722</v>
      </c>
      <c r="J75" s="132"/>
    </row>
    <row r="76" spans="1:10" ht="27" customHeight="1">
      <c r="A76" s="125"/>
      <c r="B76" s="124" t="s">
        <v>14</v>
      </c>
      <c r="C76" s="124" t="s">
        <v>15</v>
      </c>
      <c r="D76" s="126"/>
      <c r="E76" s="127">
        <f>E77</f>
        <v>4663</v>
      </c>
      <c r="F76" s="131">
        <v>0</v>
      </c>
      <c r="G76" s="131">
        <v>24101</v>
      </c>
      <c r="H76" s="133">
        <f>H77+H78</f>
        <v>19438.72</v>
      </c>
      <c r="I76" s="134">
        <v>0</v>
      </c>
      <c r="J76" s="134">
        <v>0</v>
      </c>
    </row>
    <row r="77" spans="1:10" ht="27" customHeight="1">
      <c r="A77" s="129"/>
      <c r="B77" s="129" t="s">
        <v>42</v>
      </c>
      <c r="C77" s="129" t="s">
        <v>59</v>
      </c>
      <c r="D77" s="130">
        <v>53082</v>
      </c>
      <c r="E77" s="128">
        <v>4663</v>
      </c>
      <c r="F77" s="131"/>
      <c r="G77" s="131"/>
      <c r="H77" s="131">
        <v>10800</v>
      </c>
      <c r="I77" s="132">
        <v>0</v>
      </c>
      <c r="J77" s="132"/>
    </row>
    <row r="78" spans="1:10" ht="27" customHeight="1">
      <c r="A78" s="129"/>
      <c r="B78" s="129">
        <v>3237</v>
      </c>
      <c r="C78" s="129" t="s">
        <v>19</v>
      </c>
      <c r="D78" s="130">
        <v>53082</v>
      </c>
      <c r="E78" s="128">
        <v>0</v>
      </c>
      <c r="F78" s="131"/>
      <c r="G78" s="131"/>
      <c r="H78" s="131">
        <v>8638.72</v>
      </c>
      <c r="I78" s="132">
        <v>0</v>
      </c>
      <c r="J78" s="132"/>
    </row>
    <row r="79" spans="1:10" ht="27" customHeight="1">
      <c r="A79" s="125"/>
      <c r="B79" s="124">
        <v>329</v>
      </c>
      <c r="C79" s="124" t="s">
        <v>30</v>
      </c>
      <c r="D79" s="126"/>
      <c r="E79" s="127">
        <f>E80+E81</f>
        <v>34676</v>
      </c>
      <c r="F79" s="128">
        <v>30600</v>
      </c>
      <c r="G79" s="128">
        <v>81613</v>
      </c>
      <c r="H79" s="127">
        <f>H80+H81</f>
        <v>46487.5</v>
      </c>
      <c r="I79" s="134">
        <f t="shared" si="5"/>
        <v>134.0624639520129</v>
      </c>
      <c r="J79" s="134">
        <f>H79/G79*100</f>
        <v>56.96090083687648</v>
      </c>
    </row>
    <row r="80" spans="1:10" ht="27" customHeight="1">
      <c r="A80" s="129"/>
      <c r="B80" s="129">
        <v>3295</v>
      </c>
      <c r="C80" s="129" t="s">
        <v>55</v>
      </c>
      <c r="D80" s="130">
        <v>53082</v>
      </c>
      <c r="E80" s="128">
        <v>32738</v>
      </c>
      <c r="F80" s="131"/>
      <c r="G80" s="131"/>
      <c r="H80" s="131">
        <v>22005.35</v>
      </c>
      <c r="I80" s="132">
        <f t="shared" si="5"/>
        <v>67.21653735719958</v>
      </c>
      <c r="J80" s="132"/>
    </row>
    <row r="81" spans="1:10" ht="27" customHeight="1">
      <c r="A81" s="129"/>
      <c r="B81" s="129">
        <v>3296</v>
      </c>
      <c r="C81" s="129" t="s">
        <v>260</v>
      </c>
      <c r="D81" s="130">
        <v>53082</v>
      </c>
      <c r="E81" s="128">
        <v>1938</v>
      </c>
      <c r="F81" s="131"/>
      <c r="G81" s="131"/>
      <c r="H81" s="131">
        <v>24482.15</v>
      </c>
      <c r="I81" s="132">
        <v>0</v>
      </c>
      <c r="J81" s="132"/>
    </row>
    <row r="82" spans="1:10" ht="27" customHeight="1">
      <c r="A82" s="125"/>
      <c r="B82" s="124">
        <v>34</v>
      </c>
      <c r="C82" s="124" t="s">
        <v>173</v>
      </c>
      <c r="D82" s="126"/>
      <c r="E82" s="127">
        <f>E83</f>
        <v>6185</v>
      </c>
      <c r="F82" s="128">
        <f aca="true" t="shared" si="6" ref="F82:H83">F83</f>
        <v>0</v>
      </c>
      <c r="G82" s="128">
        <v>33000</v>
      </c>
      <c r="H82" s="127">
        <f t="shared" si="6"/>
        <v>18048.85</v>
      </c>
      <c r="I82" s="134">
        <v>0</v>
      </c>
      <c r="J82" s="134">
        <f>H82/G82*100</f>
        <v>54.69348484848484</v>
      </c>
    </row>
    <row r="83" spans="1:10" ht="27" customHeight="1">
      <c r="A83" s="125"/>
      <c r="B83" s="124">
        <v>343</v>
      </c>
      <c r="C83" s="124" t="s">
        <v>261</v>
      </c>
      <c r="D83" s="126"/>
      <c r="E83" s="127">
        <f>E84</f>
        <v>6185</v>
      </c>
      <c r="F83" s="128">
        <f t="shared" si="6"/>
        <v>0</v>
      </c>
      <c r="G83" s="128">
        <v>33000</v>
      </c>
      <c r="H83" s="127">
        <f t="shared" si="6"/>
        <v>18048.85</v>
      </c>
      <c r="I83" s="134">
        <v>0</v>
      </c>
      <c r="J83" s="134">
        <v>0</v>
      </c>
    </row>
    <row r="84" spans="1:10" ht="27" customHeight="1">
      <c r="A84" s="129"/>
      <c r="B84" s="129">
        <v>3433</v>
      </c>
      <c r="C84" s="129" t="s">
        <v>261</v>
      </c>
      <c r="D84" s="130">
        <v>53082</v>
      </c>
      <c r="E84" s="128">
        <v>6185</v>
      </c>
      <c r="F84" s="131"/>
      <c r="G84" s="131"/>
      <c r="H84" s="131">
        <v>18048.85</v>
      </c>
      <c r="I84" s="132">
        <v>0</v>
      </c>
      <c r="J84" s="132"/>
    </row>
    <row r="85" spans="1:10" ht="27" customHeight="1">
      <c r="A85" s="121">
        <v>2102</v>
      </c>
      <c r="B85" s="122" t="s">
        <v>2</v>
      </c>
      <c r="C85" s="121" t="s">
        <v>262</v>
      </c>
      <c r="D85" s="122"/>
      <c r="E85" s="108">
        <f>SUM(E86)</f>
        <v>359584</v>
      </c>
      <c r="F85" s="108">
        <f>SUM(F86)</f>
        <v>433022</v>
      </c>
      <c r="G85" s="108">
        <f>SUM(G86)</f>
        <v>812114</v>
      </c>
      <c r="H85" s="108">
        <f>SUM(H86)</f>
        <v>418580.01</v>
      </c>
      <c r="I85" s="123">
        <f t="shared" si="5"/>
        <v>116.40673945448074</v>
      </c>
      <c r="J85" s="123">
        <f>H85/G85*100</f>
        <v>51.54202611948568</v>
      </c>
    </row>
    <row r="86" spans="1:10" ht="27" customHeight="1">
      <c r="A86" s="124" t="s">
        <v>264</v>
      </c>
      <c r="B86" s="125" t="s">
        <v>3</v>
      </c>
      <c r="C86" s="124" t="s">
        <v>265</v>
      </c>
      <c r="D86" s="126"/>
      <c r="E86" s="127">
        <f>E87</f>
        <v>359584</v>
      </c>
      <c r="F86" s="127">
        <f>F87</f>
        <v>433022</v>
      </c>
      <c r="G86" s="127">
        <f>G87</f>
        <v>812114</v>
      </c>
      <c r="H86" s="127">
        <f>H87</f>
        <v>418580.01</v>
      </c>
      <c r="I86" s="134">
        <f aca="true" t="shared" si="7" ref="I86:I91">H86/E86*100</f>
        <v>116.40673945448074</v>
      </c>
      <c r="J86" s="134">
        <f>H86/G86*100</f>
        <v>51.54202611948568</v>
      </c>
    </row>
    <row r="87" spans="1:10" ht="27" customHeight="1">
      <c r="A87" s="125"/>
      <c r="B87" s="124">
        <v>3</v>
      </c>
      <c r="C87" s="124" t="s">
        <v>172</v>
      </c>
      <c r="D87" s="126"/>
      <c r="E87" s="127">
        <f>SUM(E88,E93)</f>
        <v>359584</v>
      </c>
      <c r="F87" s="133">
        <f>SUM(F88,F93)</f>
        <v>433022</v>
      </c>
      <c r="G87" s="133">
        <f>SUM(G88,G93)</f>
        <v>812114</v>
      </c>
      <c r="H87" s="133">
        <f>SUM(H88,H93)</f>
        <v>418580.01</v>
      </c>
      <c r="I87" s="134">
        <f t="shared" si="7"/>
        <v>116.40673945448074</v>
      </c>
      <c r="J87" s="134">
        <f>H87/G87*100</f>
        <v>51.54202611948568</v>
      </c>
    </row>
    <row r="88" spans="1:10" ht="27" customHeight="1">
      <c r="A88" s="125"/>
      <c r="B88" s="124">
        <v>32</v>
      </c>
      <c r="C88" s="124" t="s">
        <v>171</v>
      </c>
      <c r="D88" s="126"/>
      <c r="E88" s="127">
        <f>E89+E91</f>
        <v>276292</v>
      </c>
      <c r="F88" s="133">
        <f>SUM(F89+F91)</f>
        <v>276137</v>
      </c>
      <c r="G88" s="133">
        <f>SUM(G89+G91)</f>
        <v>367114</v>
      </c>
      <c r="H88" s="133">
        <f>SUM(H89+H91)</f>
        <v>199691.01</v>
      </c>
      <c r="I88" s="134">
        <f t="shared" si="7"/>
        <v>72.2753499920374</v>
      </c>
      <c r="J88" s="134">
        <f>H88/G88*100</f>
        <v>54.39482286156344</v>
      </c>
    </row>
    <row r="89" spans="1:10" ht="27" customHeight="1">
      <c r="A89" s="125"/>
      <c r="B89" s="124">
        <v>322</v>
      </c>
      <c r="C89" s="124" t="s">
        <v>375</v>
      </c>
      <c r="D89" s="126"/>
      <c r="E89" s="127">
        <f>E90</f>
        <v>260818</v>
      </c>
      <c r="F89" s="131">
        <v>261000</v>
      </c>
      <c r="G89" s="131">
        <v>350000</v>
      </c>
      <c r="H89" s="133">
        <f>H90</f>
        <v>195570.01</v>
      </c>
      <c r="I89" s="134">
        <v>0</v>
      </c>
      <c r="J89" s="134">
        <f>H89/G89*100</f>
        <v>55.87714571428572</v>
      </c>
    </row>
    <row r="90" spans="1:10" ht="27" customHeight="1">
      <c r="A90" s="129"/>
      <c r="B90" s="129">
        <v>3223</v>
      </c>
      <c r="C90" s="129" t="s">
        <v>44</v>
      </c>
      <c r="D90" s="130">
        <v>11001</v>
      </c>
      <c r="E90" s="128">
        <v>260818</v>
      </c>
      <c r="F90" s="131"/>
      <c r="G90" s="131"/>
      <c r="H90" s="131">
        <v>195570.01</v>
      </c>
      <c r="I90" s="132">
        <v>0</v>
      </c>
      <c r="J90" s="132"/>
    </row>
    <row r="91" spans="1:10" ht="27" customHeight="1">
      <c r="A91" s="125"/>
      <c r="B91" s="124">
        <v>329</v>
      </c>
      <c r="C91" s="124" t="s">
        <v>30</v>
      </c>
      <c r="D91" s="126"/>
      <c r="E91" s="127">
        <f>E92</f>
        <v>15474</v>
      </c>
      <c r="F91" s="128">
        <v>15137</v>
      </c>
      <c r="G91" s="128">
        <v>17114</v>
      </c>
      <c r="H91" s="127">
        <f>H92</f>
        <v>4121</v>
      </c>
      <c r="I91" s="134">
        <f t="shared" si="7"/>
        <v>26.63176941967171</v>
      </c>
      <c r="J91" s="134">
        <f>H91/G91*100</f>
        <v>24.079700829730047</v>
      </c>
    </row>
    <row r="92" spans="1:10" ht="27" customHeight="1">
      <c r="A92" s="129"/>
      <c r="B92" s="129">
        <v>3292</v>
      </c>
      <c r="C92" s="129" t="s">
        <v>266</v>
      </c>
      <c r="D92" s="130">
        <v>11001</v>
      </c>
      <c r="E92" s="128">
        <v>15474</v>
      </c>
      <c r="F92" s="131"/>
      <c r="G92" s="131"/>
      <c r="H92" s="131">
        <v>4121</v>
      </c>
      <c r="I92" s="132">
        <f>H92/E92*100</f>
        <v>26.63176941967171</v>
      </c>
      <c r="J92" s="132"/>
    </row>
    <row r="93" spans="1:10" ht="27" customHeight="1">
      <c r="A93" s="125"/>
      <c r="B93" s="124">
        <v>37</v>
      </c>
      <c r="C93" s="124" t="s">
        <v>174</v>
      </c>
      <c r="D93" s="126"/>
      <c r="E93" s="127">
        <f>E94</f>
        <v>83292</v>
      </c>
      <c r="F93" s="133">
        <f aca="true" t="shared" si="8" ref="F93:H94">F94</f>
        <v>156885</v>
      </c>
      <c r="G93" s="133">
        <f t="shared" si="8"/>
        <v>445000</v>
      </c>
      <c r="H93" s="133">
        <f>H94</f>
        <v>218889</v>
      </c>
      <c r="I93" s="134">
        <f>H93/E93*100</f>
        <v>262.797147385103</v>
      </c>
      <c r="J93" s="134">
        <f>H93/G93*100</f>
        <v>49.1885393258427</v>
      </c>
    </row>
    <row r="94" spans="1:10" ht="27" customHeight="1">
      <c r="A94" s="125"/>
      <c r="B94" s="124" t="s">
        <v>12</v>
      </c>
      <c r="C94" s="124" t="s">
        <v>13</v>
      </c>
      <c r="D94" s="126"/>
      <c r="E94" s="127">
        <f>E95</f>
        <v>83292</v>
      </c>
      <c r="F94" s="131">
        <v>156885</v>
      </c>
      <c r="G94" s="131">
        <v>445000</v>
      </c>
      <c r="H94" s="133">
        <f t="shared" si="8"/>
        <v>218889</v>
      </c>
      <c r="I94" s="134">
        <f>H94/E94*100</f>
        <v>262.797147385103</v>
      </c>
      <c r="J94" s="134">
        <f>H94/G94*100</f>
        <v>49.1885393258427</v>
      </c>
    </row>
    <row r="95" spans="1:10" ht="27" customHeight="1">
      <c r="A95" s="129"/>
      <c r="B95" s="129" t="s">
        <v>65</v>
      </c>
      <c r="C95" s="129" t="s">
        <v>66</v>
      </c>
      <c r="D95" s="130">
        <v>11001</v>
      </c>
      <c r="E95" s="128">
        <v>83292</v>
      </c>
      <c r="F95" s="131"/>
      <c r="G95" s="131"/>
      <c r="H95" s="131">
        <v>218889</v>
      </c>
      <c r="I95" s="132">
        <f>H95/E95*100</f>
        <v>262.797147385103</v>
      </c>
      <c r="J95" s="132"/>
    </row>
    <row r="96" spans="1:10" ht="27" customHeight="1">
      <c r="A96" s="121">
        <v>2301</v>
      </c>
      <c r="B96" s="122" t="s">
        <v>2</v>
      </c>
      <c r="C96" s="121" t="s">
        <v>267</v>
      </c>
      <c r="D96" s="122"/>
      <c r="E96" s="108">
        <f>SUM(E97+E118+E122+E143+E178+E186+E195+E208+E218+E226+E236+E246+E253+E258)</f>
        <v>2312766</v>
      </c>
      <c r="F96" s="108">
        <f>SUM(F97+F118+F122+F143+F178+F186+F195+F218+F226+F236+F246+F253+F258)</f>
        <v>2318400</v>
      </c>
      <c r="G96" s="108">
        <f>SUM(G97+G118+G122+G143+G178+G186+G195+G218+G226+G236+G246+G253+G258+G112)</f>
        <v>2462683</v>
      </c>
      <c r="H96" s="108">
        <f>SUM(H97+H118+H122+H143+H178+H186+H195+H218+H226+H236+H246+H253+H258+H112)</f>
        <v>1115308.5999999999</v>
      </c>
      <c r="I96" s="123">
        <f>H96/E96*100</f>
        <v>48.224014016117486</v>
      </c>
      <c r="J96" s="123">
        <f>H96/G96*100</f>
        <v>45.28835420555548</v>
      </c>
    </row>
    <row r="97" spans="1:10" ht="27" customHeight="1">
      <c r="A97" s="124">
        <v>230102</v>
      </c>
      <c r="B97" s="125" t="s">
        <v>3</v>
      </c>
      <c r="C97" s="124" t="s">
        <v>268</v>
      </c>
      <c r="D97" s="126"/>
      <c r="E97" s="127">
        <f>SUM(E98)+E110</f>
        <v>29225</v>
      </c>
      <c r="F97" s="133">
        <f>SUM(F98)</f>
        <v>30000</v>
      </c>
      <c r="G97" s="133">
        <f>SUM(G98)</f>
        <v>30600</v>
      </c>
      <c r="H97" s="133">
        <f>SUM(H98)</f>
        <v>12872.5</v>
      </c>
      <c r="I97" s="134">
        <v>0</v>
      </c>
      <c r="J97" s="134">
        <f>H97/G97*100</f>
        <v>42.06699346405229</v>
      </c>
    </row>
    <row r="98" spans="1:10" ht="27" customHeight="1">
      <c r="A98" s="125"/>
      <c r="B98" s="124">
        <v>3</v>
      </c>
      <c r="C98" s="124" t="s">
        <v>172</v>
      </c>
      <c r="D98" s="126"/>
      <c r="E98" s="127">
        <f>SUM(E99)+E111</f>
        <v>29025</v>
      </c>
      <c r="F98" s="127">
        <f>SUM(F99,F104)</f>
        <v>30000</v>
      </c>
      <c r="G98" s="127">
        <f>SUM(G99,G104)</f>
        <v>30600</v>
      </c>
      <c r="H98" s="127">
        <f>SUM(H99,H104+H110)</f>
        <v>12872.5</v>
      </c>
      <c r="I98" s="134">
        <v>0</v>
      </c>
      <c r="J98" s="134">
        <f>H98/G98*100</f>
        <v>42.06699346405229</v>
      </c>
    </row>
    <row r="99" spans="1:10" ht="27" customHeight="1">
      <c r="A99" s="125"/>
      <c r="B99" s="124">
        <v>32</v>
      </c>
      <c r="C99" s="124" t="s">
        <v>171</v>
      </c>
      <c r="D99" s="126"/>
      <c r="E99" s="127">
        <f>SUM(E100,E102)</f>
        <v>28825</v>
      </c>
      <c r="F99" s="127">
        <f>SUM(F100,F102)</f>
        <v>30000</v>
      </c>
      <c r="G99" s="127">
        <f>SUM(G100,G102+G109)</f>
        <v>30600</v>
      </c>
      <c r="H99" s="127">
        <f>SUM(H100,H102)</f>
        <v>12872.5</v>
      </c>
      <c r="I99" s="134">
        <v>0</v>
      </c>
      <c r="J99" s="134">
        <f>H99/G99*100</f>
        <v>42.06699346405229</v>
      </c>
    </row>
    <row r="100" spans="1:10" ht="27" customHeight="1">
      <c r="A100" s="125"/>
      <c r="B100" s="124" t="s">
        <v>5</v>
      </c>
      <c r="C100" s="124" t="s">
        <v>6</v>
      </c>
      <c r="D100" s="126"/>
      <c r="E100" s="127">
        <f>E101</f>
        <v>0</v>
      </c>
      <c r="F100" s="131">
        <v>10000</v>
      </c>
      <c r="G100" s="131">
        <v>10000</v>
      </c>
      <c r="H100" s="133">
        <f>H101</f>
        <v>0</v>
      </c>
      <c r="I100" s="134">
        <v>0</v>
      </c>
      <c r="J100" s="134">
        <v>0</v>
      </c>
    </row>
    <row r="101" spans="1:10" ht="27" customHeight="1">
      <c r="A101" s="129"/>
      <c r="B101" s="129" t="s">
        <v>8</v>
      </c>
      <c r="C101" s="129" t="s">
        <v>9</v>
      </c>
      <c r="D101" s="130">
        <v>58300</v>
      </c>
      <c r="E101" s="128">
        <v>0</v>
      </c>
      <c r="F101" s="131"/>
      <c r="G101" s="131"/>
      <c r="H101" s="131">
        <v>0</v>
      </c>
      <c r="I101" s="132">
        <v>0</v>
      </c>
      <c r="J101" s="132"/>
    </row>
    <row r="102" spans="1:10" ht="27" customHeight="1">
      <c r="A102" s="125"/>
      <c r="B102" s="124">
        <v>329</v>
      </c>
      <c r="C102" s="124" t="s">
        <v>30</v>
      </c>
      <c r="D102" s="126"/>
      <c r="E102" s="127">
        <f>SUM(E103:E103)</f>
        <v>28825</v>
      </c>
      <c r="F102" s="131">
        <v>20000</v>
      </c>
      <c r="G102" s="131">
        <v>20000</v>
      </c>
      <c r="H102" s="133">
        <f>SUM(H103:H103)</f>
        <v>12872.5</v>
      </c>
      <c r="I102" s="134">
        <v>0</v>
      </c>
      <c r="J102" s="134">
        <f>H102/G102*100</f>
        <v>64.3625</v>
      </c>
    </row>
    <row r="103" spans="1:10" ht="27" customHeight="1">
      <c r="A103" s="129"/>
      <c r="B103" s="129">
        <v>3299</v>
      </c>
      <c r="C103" s="129" t="s">
        <v>30</v>
      </c>
      <c r="D103" s="130">
        <v>58300</v>
      </c>
      <c r="E103" s="128">
        <v>28825</v>
      </c>
      <c r="F103" s="131">
        <v>20000</v>
      </c>
      <c r="G103" s="131"/>
      <c r="H103" s="131">
        <v>12872.5</v>
      </c>
      <c r="I103" s="132">
        <v>0</v>
      </c>
      <c r="J103" s="132"/>
    </row>
    <row r="104" spans="1:10" ht="27" customHeight="1">
      <c r="A104" s="125"/>
      <c r="B104" s="124">
        <v>31</v>
      </c>
      <c r="C104" s="124" t="s">
        <v>252</v>
      </c>
      <c r="D104" s="126"/>
      <c r="E104" s="127">
        <f>E105+E107</f>
        <v>200</v>
      </c>
      <c r="F104" s="127">
        <f>F105+F107+F110</f>
        <v>0</v>
      </c>
      <c r="G104" s="127">
        <f>G105+G107+G110</f>
        <v>0</v>
      </c>
      <c r="H104" s="127">
        <f>H105+H107</f>
        <v>0</v>
      </c>
      <c r="I104" s="134">
        <v>0</v>
      </c>
      <c r="J104" s="119" t="e">
        <f>H104/G104*100</f>
        <v>#DIV/0!</v>
      </c>
    </row>
    <row r="105" spans="1:11" ht="27" customHeight="1">
      <c r="A105" s="125"/>
      <c r="B105" s="124">
        <v>311</v>
      </c>
      <c r="C105" s="124" t="s">
        <v>253</v>
      </c>
      <c r="D105" s="126"/>
      <c r="E105" s="127">
        <f>E106</f>
        <v>172</v>
      </c>
      <c r="F105" s="131">
        <v>0</v>
      </c>
      <c r="G105" s="131">
        <v>0</v>
      </c>
      <c r="H105" s="133">
        <f>H106</f>
        <v>0</v>
      </c>
      <c r="I105" s="134">
        <v>0</v>
      </c>
      <c r="J105" s="134" t="e">
        <f>H105/G105*100</f>
        <v>#DIV/0!</v>
      </c>
      <c r="K105" s="152"/>
    </row>
    <row r="106" spans="1:10" ht="27" customHeight="1">
      <c r="A106" s="129"/>
      <c r="B106" s="129">
        <v>3111</v>
      </c>
      <c r="C106" s="129" t="s">
        <v>253</v>
      </c>
      <c r="D106" s="130">
        <v>58800</v>
      </c>
      <c r="E106" s="128">
        <v>172</v>
      </c>
      <c r="F106" s="131"/>
      <c r="G106" s="131"/>
      <c r="H106" s="131">
        <v>0</v>
      </c>
      <c r="I106" s="132">
        <v>0</v>
      </c>
      <c r="J106" s="132"/>
    </row>
    <row r="107" spans="1:10" ht="27" customHeight="1">
      <c r="A107" s="125"/>
      <c r="B107" s="124">
        <v>313</v>
      </c>
      <c r="C107" s="124" t="s">
        <v>256</v>
      </c>
      <c r="D107" s="126"/>
      <c r="E107" s="127">
        <f>E108</f>
        <v>28</v>
      </c>
      <c r="F107" s="128">
        <v>0</v>
      </c>
      <c r="G107" s="128">
        <v>0</v>
      </c>
      <c r="H107" s="127">
        <f>H108</f>
        <v>0</v>
      </c>
      <c r="I107" s="134">
        <v>0</v>
      </c>
      <c r="J107" s="134" t="e">
        <f>H107/G107*100</f>
        <v>#DIV/0!</v>
      </c>
    </row>
    <row r="108" spans="1:10" ht="27" customHeight="1">
      <c r="A108" s="129"/>
      <c r="B108" s="129">
        <v>3132</v>
      </c>
      <c r="C108" s="129" t="s">
        <v>257</v>
      </c>
      <c r="D108" s="130">
        <v>58800</v>
      </c>
      <c r="E108" s="128">
        <v>28</v>
      </c>
      <c r="F108" s="131"/>
      <c r="G108" s="131"/>
      <c r="H108" s="131">
        <v>0</v>
      </c>
      <c r="I108" s="132">
        <v>0</v>
      </c>
      <c r="J108" s="132"/>
    </row>
    <row r="109" spans="1:10" ht="27" customHeight="1">
      <c r="A109" s="129"/>
      <c r="B109" s="124">
        <v>321</v>
      </c>
      <c r="C109" s="124" t="s">
        <v>6</v>
      </c>
      <c r="D109" s="130">
        <v>5880</v>
      </c>
      <c r="E109" s="128"/>
      <c r="F109" s="131"/>
      <c r="G109" s="133">
        <v>600</v>
      </c>
      <c r="H109" s="131"/>
      <c r="I109" s="132"/>
      <c r="J109" s="132"/>
    </row>
    <row r="110" spans="1:10" ht="27" customHeight="1">
      <c r="A110" s="125"/>
      <c r="B110" s="124" t="s">
        <v>12</v>
      </c>
      <c r="C110" s="124" t="s">
        <v>13</v>
      </c>
      <c r="D110" s="126"/>
      <c r="E110" s="127">
        <f>E111</f>
        <v>200</v>
      </c>
      <c r="F110" s="131">
        <v>0</v>
      </c>
      <c r="G110" s="131">
        <v>0</v>
      </c>
      <c r="H110" s="133">
        <f>H111</f>
        <v>0</v>
      </c>
      <c r="I110" s="134">
        <v>0</v>
      </c>
      <c r="J110" s="134" t="e">
        <f>H110/G110*100</f>
        <v>#DIV/0!</v>
      </c>
    </row>
    <row r="111" spans="1:10" ht="27" customHeight="1">
      <c r="A111" s="129"/>
      <c r="B111" s="129" t="s">
        <v>65</v>
      </c>
      <c r="C111" s="129" t="s">
        <v>271</v>
      </c>
      <c r="D111" s="130">
        <v>58800</v>
      </c>
      <c r="E111" s="128">
        <v>200</v>
      </c>
      <c r="F111" s="131"/>
      <c r="G111" s="131"/>
      <c r="H111" s="131">
        <v>0</v>
      </c>
      <c r="I111" s="132">
        <v>0</v>
      </c>
      <c r="J111" s="132"/>
    </row>
    <row r="112" spans="1:10" ht="27" customHeight="1">
      <c r="A112" s="124">
        <v>230103</v>
      </c>
      <c r="B112" s="125" t="s">
        <v>3</v>
      </c>
      <c r="C112" s="124" t="s">
        <v>376</v>
      </c>
      <c r="D112" s="126"/>
      <c r="E112" s="127"/>
      <c r="F112" s="127"/>
      <c r="G112" s="127">
        <f>SUM(G113)</f>
        <v>9249</v>
      </c>
      <c r="H112" s="127">
        <f>SUM(H113)</f>
        <v>9249.23</v>
      </c>
      <c r="I112" s="134" t="e">
        <f aca="true" t="shared" si="9" ref="I112:I117">H112/E112*100</f>
        <v>#DIV/0!</v>
      </c>
      <c r="J112" s="134">
        <f>H112/G112*100</f>
        <v>100.00248675532491</v>
      </c>
    </row>
    <row r="113" spans="1:10" ht="27" customHeight="1">
      <c r="A113" s="125"/>
      <c r="B113" s="124">
        <v>32</v>
      </c>
      <c r="C113" s="124" t="s">
        <v>171</v>
      </c>
      <c r="D113" s="126"/>
      <c r="E113" s="127"/>
      <c r="F113" s="133"/>
      <c r="G113" s="133">
        <f>SUM(G114+G116)</f>
        <v>9249</v>
      </c>
      <c r="H113" s="133">
        <f>H114+H116</f>
        <v>9249.23</v>
      </c>
      <c r="I113" s="134" t="e">
        <f t="shared" si="9"/>
        <v>#DIV/0!</v>
      </c>
      <c r="J113" s="134">
        <f>H113/G113*100</f>
        <v>100.00248675532491</v>
      </c>
    </row>
    <row r="114" spans="1:10" ht="27" customHeight="1">
      <c r="A114" s="125"/>
      <c r="B114" s="129">
        <v>329</v>
      </c>
      <c r="C114" s="129" t="s">
        <v>231</v>
      </c>
      <c r="D114" s="126">
        <v>11001</v>
      </c>
      <c r="E114" s="127"/>
      <c r="F114" s="131"/>
      <c r="G114" s="131">
        <v>5500</v>
      </c>
      <c r="H114" s="131">
        <f>H115</f>
        <v>5500</v>
      </c>
      <c r="I114" s="134" t="e">
        <f t="shared" si="9"/>
        <v>#DIV/0!</v>
      </c>
      <c r="J114" s="134">
        <f>H114/G114*100</f>
        <v>100</v>
      </c>
    </row>
    <row r="115" spans="1:10" ht="27" customHeight="1">
      <c r="A115" s="129"/>
      <c r="B115" s="129">
        <v>3296</v>
      </c>
      <c r="C115" s="129" t="s">
        <v>260</v>
      </c>
      <c r="D115" s="130">
        <v>11001</v>
      </c>
      <c r="E115" s="128"/>
      <c r="F115" s="131"/>
      <c r="G115" s="131">
        <v>5550</v>
      </c>
      <c r="H115" s="131">
        <v>5500</v>
      </c>
      <c r="I115" s="132" t="e">
        <f t="shared" si="9"/>
        <v>#DIV/0!</v>
      </c>
      <c r="J115" s="132"/>
    </row>
    <row r="116" spans="1:10" ht="27" customHeight="1">
      <c r="A116" s="129"/>
      <c r="B116" s="129">
        <v>383</v>
      </c>
      <c r="C116" s="129" t="s">
        <v>377</v>
      </c>
      <c r="D116" s="130">
        <v>11001</v>
      </c>
      <c r="E116" s="128"/>
      <c r="F116" s="131"/>
      <c r="G116" s="131">
        <v>3749</v>
      </c>
      <c r="H116" s="131">
        <v>3749.23</v>
      </c>
      <c r="I116" s="132" t="e">
        <f t="shared" si="9"/>
        <v>#DIV/0!</v>
      </c>
      <c r="J116" s="132"/>
    </row>
    <row r="117" spans="1:10" ht="27" customHeight="1">
      <c r="A117" s="129"/>
      <c r="B117" s="129">
        <v>3831</v>
      </c>
      <c r="C117" s="129" t="s">
        <v>377</v>
      </c>
      <c r="D117" s="130">
        <v>11001</v>
      </c>
      <c r="E117" s="128"/>
      <c r="F117" s="131"/>
      <c r="G117" s="131">
        <v>3749</v>
      </c>
      <c r="H117" s="131">
        <v>3749.23</v>
      </c>
      <c r="I117" s="132" t="e">
        <f t="shared" si="9"/>
        <v>#DIV/0!</v>
      </c>
      <c r="J117" s="132"/>
    </row>
    <row r="118" spans="1:10" ht="27" customHeight="1">
      <c r="A118" s="124">
        <v>230104</v>
      </c>
      <c r="B118" s="125" t="s">
        <v>3</v>
      </c>
      <c r="C118" s="124" t="s">
        <v>269</v>
      </c>
      <c r="D118" s="126"/>
      <c r="E118" s="127">
        <f>SUM(E119)</f>
        <v>171756</v>
      </c>
      <c r="F118" s="127">
        <f>SUM(F119)</f>
        <v>0</v>
      </c>
      <c r="G118" s="127">
        <f>SUM(G119)</f>
        <v>0</v>
      </c>
      <c r="H118" s="127">
        <f>SUM(H119)</f>
        <v>0</v>
      </c>
      <c r="I118" s="134">
        <f aca="true" t="shared" si="10" ref="I118:I143">H118/E118*100</f>
        <v>0</v>
      </c>
      <c r="J118" s="134" t="e">
        <f>H118/G118*100</f>
        <v>#DIV/0!</v>
      </c>
    </row>
    <row r="119" spans="1:10" ht="27" customHeight="1">
      <c r="A119" s="125"/>
      <c r="B119" s="124">
        <v>32</v>
      </c>
      <c r="C119" s="124" t="s">
        <v>171</v>
      </c>
      <c r="D119" s="126"/>
      <c r="E119" s="127">
        <f>E120</f>
        <v>171756</v>
      </c>
      <c r="F119" s="133">
        <f>SUM(F120,)</f>
        <v>0</v>
      </c>
      <c r="G119" s="133">
        <f>SUM(G120)</f>
        <v>0</v>
      </c>
      <c r="H119" s="133">
        <f>H120</f>
        <v>0</v>
      </c>
      <c r="I119" s="134">
        <f>H119/E119*100</f>
        <v>0</v>
      </c>
      <c r="J119" s="134" t="e">
        <f>H119/G119*100</f>
        <v>#DIV/0!</v>
      </c>
    </row>
    <row r="120" spans="1:10" ht="27" customHeight="1">
      <c r="A120" s="125"/>
      <c r="B120" s="124">
        <v>323</v>
      </c>
      <c r="C120" s="124" t="s">
        <v>6</v>
      </c>
      <c r="D120" s="126"/>
      <c r="E120" s="127">
        <f>E121</f>
        <v>171756</v>
      </c>
      <c r="F120" s="131">
        <v>0</v>
      </c>
      <c r="G120" s="131">
        <v>0</v>
      </c>
      <c r="H120" s="133">
        <f>H121</f>
        <v>0</v>
      </c>
      <c r="I120" s="134">
        <f>H120/E120*100</f>
        <v>0</v>
      </c>
      <c r="J120" s="134" t="e">
        <f>H120/G120*100</f>
        <v>#DIV/0!</v>
      </c>
    </row>
    <row r="121" spans="1:10" ht="27" customHeight="1">
      <c r="A121" s="129"/>
      <c r="B121" s="129">
        <v>3237</v>
      </c>
      <c r="C121" s="129" t="s">
        <v>19</v>
      </c>
      <c r="D121" s="130">
        <v>11001</v>
      </c>
      <c r="E121" s="128">
        <v>171756</v>
      </c>
      <c r="F121" s="131"/>
      <c r="G121" s="131"/>
      <c r="H121" s="131">
        <v>0</v>
      </c>
      <c r="I121" s="132">
        <f>H121/E121*100</f>
        <v>0</v>
      </c>
      <c r="J121" s="132"/>
    </row>
    <row r="122" spans="1:10" ht="27" customHeight="1">
      <c r="A122" s="124">
        <v>230106</v>
      </c>
      <c r="B122" s="125" t="s">
        <v>3</v>
      </c>
      <c r="C122" s="124" t="s">
        <v>270</v>
      </c>
      <c r="D122" s="126"/>
      <c r="E122" s="127">
        <f>SUM(E123)</f>
        <v>545386</v>
      </c>
      <c r="F122" s="127">
        <f>SUM(F123)</f>
        <v>660000</v>
      </c>
      <c r="G122" s="127">
        <f>SUM(G123)</f>
        <v>664000</v>
      </c>
      <c r="H122" s="127">
        <f>SUM(H123)</f>
        <v>397269.93000000005</v>
      </c>
      <c r="I122" s="134">
        <f>H122/E122*100</f>
        <v>72.84197430810472</v>
      </c>
      <c r="J122" s="134">
        <f>H122/G122*100</f>
        <v>59.829808734939775</v>
      </c>
    </row>
    <row r="123" spans="1:10" ht="27" customHeight="1">
      <c r="A123" s="125"/>
      <c r="B123" s="124">
        <v>3</v>
      </c>
      <c r="C123" s="124" t="s">
        <v>172</v>
      </c>
      <c r="D123" s="126"/>
      <c r="E123" s="127">
        <f>SUM(E124,)</f>
        <v>545386</v>
      </c>
      <c r="F123" s="127">
        <f>SUM(F124,)</f>
        <v>660000</v>
      </c>
      <c r="G123" s="127">
        <f>SUM(G124,)</f>
        <v>664000</v>
      </c>
      <c r="H123" s="127">
        <f>SUM(H124,)</f>
        <v>397269.93000000005</v>
      </c>
      <c r="I123" s="134">
        <f t="shared" si="10"/>
        <v>72.84197430810472</v>
      </c>
      <c r="J123" s="134">
        <f>H123/G123*100</f>
        <v>59.829808734939775</v>
      </c>
    </row>
    <row r="124" spans="1:10" ht="27" customHeight="1">
      <c r="A124" s="125"/>
      <c r="B124" s="124">
        <v>32</v>
      </c>
      <c r="C124" s="124" t="s">
        <v>171</v>
      </c>
      <c r="D124" s="126"/>
      <c r="E124" s="127">
        <f>SUM(E125+E129+E131+E133+E138+E141)</f>
        <v>545386</v>
      </c>
      <c r="F124" s="127">
        <f>SUM(F125+F129+F131+F133+F138+F141)</f>
        <v>660000</v>
      </c>
      <c r="G124" s="127">
        <f>SUM(G125+G129+G131+G133+G138+G141+G127)</f>
        <v>664000</v>
      </c>
      <c r="H124" s="127">
        <f>SUM(H125+H129+H131+H133+H138+H141)</f>
        <v>397269.93000000005</v>
      </c>
      <c r="I124" s="134">
        <f t="shared" si="10"/>
        <v>72.84197430810472</v>
      </c>
      <c r="J124" s="134">
        <f>H124/G124*100</f>
        <v>59.829808734939775</v>
      </c>
    </row>
    <row r="125" spans="1:10" ht="27" customHeight="1">
      <c r="A125" s="125"/>
      <c r="B125" s="124" t="s">
        <v>37</v>
      </c>
      <c r="C125" s="124" t="s">
        <v>38</v>
      </c>
      <c r="D125" s="126"/>
      <c r="E125" s="127">
        <f>SUM(E126:E128,E135:E137)</f>
        <v>398162</v>
      </c>
      <c r="F125" s="131">
        <v>480000</v>
      </c>
      <c r="G125" s="131">
        <v>484000</v>
      </c>
      <c r="H125" s="133">
        <f>SUM(H126:H128,H135:H137)</f>
        <v>281776.53</v>
      </c>
      <c r="I125" s="134">
        <f t="shared" si="10"/>
        <v>70.76931751397673</v>
      </c>
      <c r="J125" s="134">
        <f>H125/G125*100</f>
        <v>58.21829132231405</v>
      </c>
    </row>
    <row r="126" spans="1:10" ht="27" customHeight="1">
      <c r="A126" s="129"/>
      <c r="B126" s="129" t="s">
        <v>46</v>
      </c>
      <c r="C126" s="129" t="s">
        <v>47</v>
      </c>
      <c r="D126" s="130">
        <v>47300</v>
      </c>
      <c r="E126" s="128">
        <v>4422</v>
      </c>
      <c r="F126" s="131"/>
      <c r="G126" s="131"/>
      <c r="H126" s="131">
        <v>21833.36</v>
      </c>
      <c r="I126" s="132">
        <f t="shared" si="10"/>
        <v>493.7440072365446</v>
      </c>
      <c r="J126" s="132"/>
    </row>
    <row r="127" spans="1:10" ht="27" customHeight="1">
      <c r="A127" s="129"/>
      <c r="B127" s="129">
        <v>3222</v>
      </c>
      <c r="C127" s="129" t="s">
        <v>58</v>
      </c>
      <c r="D127" s="130">
        <v>32300</v>
      </c>
      <c r="E127" s="128">
        <v>49</v>
      </c>
      <c r="F127" s="131"/>
      <c r="G127" s="131">
        <v>0</v>
      </c>
      <c r="H127" s="131">
        <v>0</v>
      </c>
      <c r="I127" s="132">
        <v>0</v>
      </c>
      <c r="J127" s="132"/>
    </row>
    <row r="128" spans="1:10" ht="27" customHeight="1">
      <c r="A128" s="129"/>
      <c r="B128" s="129" t="s">
        <v>57</v>
      </c>
      <c r="C128" s="129" t="s">
        <v>58</v>
      </c>
      <c r="D128" s="130">
        <v>47300</v>
      </c>
      <c r="E128" s="128">
        <v>383529</v>
      </c>
      <c r="F128" s="131"/>
      <c r="G128" s="131"/>
      <c r="H128" s="131">
        <v>254318.97</v>
      </c>
      <c r="I128" s="132">
        <f t="shared" si="10"/>
        <v>66.3102320815375</v>
      </c>
      <c r="J128" s="132"/>
    </row>
    <row r="129" spans="1:10" ht="27" customHeight="1">
      <c r="A129" s="125"/>
      <c r="B129" s="124" t="s">
        <v>37</v>
      </c>
      <c r="C129" s="124" t="s">
        <v>38</v>
      </c>
      <c r="D129" s="126"/>
      <c r="E129" s="127">
        <f>SUM(E130)</f>
        <v>30484</v>
      </c>
      <c r="F129" s="131">
        <v>40000</v>
      </c>
      <c r="G129" s="131">
        <v>40000</v>
      </c>
      <c r="H129" s="133">
        <f>SUM(H130)</f>
        <v>28025.5</v>
      </c>
      <c r="I129" s="134">
        <f>H129/E129*100</f>
        <v>91.93511350216507</v>
      </c>
      <c r="J129" s="134">
        <f>H129/G129*100</f>
        <v>70.06375</v>
      </c>
    </row>
    <row r="130" spans="1:10" ht="27" customHeight="1">
      <c r="A130" s="129"/>
      <c r="B130" s="129" t="s">
        <v>57</v>
      </c>
      <c r="C130" s="129" t="s">
        <v>272</v>
      </c>
      <c r="D130" s="130">
        <v>55235</v>
      </c>
      <c r="E130" s="128">
        <v>30484</v>
      </c>
      <c r="F130" s="131"/>
      <c r="G130" s="131"/>
      <c r="H130" s="131">
        <v>28025.5</v>
      </c>
      <c r="I130" s="132">
        <f t="shared" si="10"/>
        <v>91.93511350216507</v>
      </c>
      <c r="J130" s="132"/>
    </row>
    <row r="131" spans="1:10" ht="27" customHeight="1">
      <c r="A131" s="125"/>
      <c r="B131" s="124" t="s">
        <v>37</v>
      </c>
      <c r="C131" s="124" t="s">
        <v>38</v>
      </c>
      <c r="D131" s="126"/>
      <c r="E131" s="127">
        <f>SUM(E132)</f>
        <v>4207</v>
      </c>
      <c r="F131" s="131">
        <v>5000</v>
      </c>
      <c r="G131" s="131">
        <v>5000</v>
      </c>
      <c r="H131" s="133">
        <f>SUM(H132)</f>
        <v>2970</v>
      </c>
      <c r="I131" s="134">
        <f t="shared" si="10"/>
        <v>70.59662467316377</v>
      </c>
      <c r="J131" s="134">
        <f>H131/G131*100</f>
        <v>59.4</v>
      </c>
    </row>
    <row r="132" spans="1:10" ht="27" customHeight="1">
      <c r="A132" s="129"/>
      <c r="B132" s="129" t="s">
        <v>57</v>
      </c>
      <c r="C132" s="129" t="s">
        <v>273</v>
      </c>
      <c r="D132" s="130">
        <v>55254</v>
      </c>
      <c r="E132" s="128">
        <v>4207</v>
      </c>
      <c r="F132" s="131"/>
      <c r="G132" s="131"/>
      <c r="H132" s="131">
        <v>2970</v>
      </c>
      <c r="I132" s="132">
        <f t="shared" si="10"/>
        <v>70.59662467316377</v>
      </c>
      <c r="J132" s="132"/>
    </row>
    <row r="133" spans="1:10" ht="27" customHeight="1">
      <c r="A133" s="125"/>
      <c r="B133" s="124" t="s">
        <v>37</v>
      </c>
      <c r="C133" s="124" t="s">
        <v>38</v>
      </c>
      <c r="D133" s="126"/>
      <c r="E133" s="127">
        <v>14883</v>
      </c>
      <c r="F133" s="131">
        <v>25000</v>
      </c>
      <c r="G133" s="131">
        <v>25000</v>
      </c>
      <c r="H133" s="133">
        <f>SUM(H134)</f>
        <v>11743.4</v>
      </c>
      <c r="I133" s="134">
        <f>H133/E133*100</f>
        <v>78.90479070079957</v>
      </c>
      <c r="J133" s="134">
        <f>H133/G133*100</f>
        <v>46.9736</v>
      </c>
    </row>
    <row r="134" spans="1:10" ht="27" customHeight="1">
      <c r="A134" s="129"/>
      <c r="B134" s="129">
        <v>3222</v>
      </c>
      <c r="C134" s="129" t="s">
        <v>274</v>
      </c>
      <c r="D134" s="130">
        <v>55263</v>
      </c>
      <c r="E134" s="128">
        <v>14883</v>
      </c>
      <c r="F134" s="131"/>
      <c r="G134" s="131"/>
      <c r="H134" s="131">
        <v>11743.4</v>
      </c>
      <c r="I134" s="132">
        <f>H134/E134*100</f>
        <v>78.90479070079957</v>
      </c>
      <c r="J134" s="132"/>
    </row>
    <row r="135" spans="1:10" ht="27" customHeight="1">
      <c r="A135" s="129"/>
      <c r="B135" s="129" t="s">
        <v>43</v>
      </c>
      <c r="C135" s="129" t="s">
        <v>44</v>
      </c>
      <c r="D135" s="130">
        <v>47300</v>
      </c>
      <c r="E135" s="128">
        <v>1996</v>
      </c>
      <c r="F135" s="131"/>
      <c r="G135" s="131"/>
      <c r="H135" s="131">
        <v>2088.28</v>
      </c>
      <c r="I135" s="132">
        <f t="shared" si="10"/>
        <v>104.62324649298597</v>
      </c>
      <c r="J135" s="132"/>
    </row>
    <row r="136" spans="1:10" ht="27" customHeight="1">
      <c r="A136" s="129"/>
      <c r="B136" s="129" t="s">
        <v>50</v>
      </c>
      <c r="C136" s="129" t="s">
        <v>51</v>
      </c>
      <c r="D136" s="130">
        <v>47300</v>
      </c>
      <c r="E136" s="128">
        <v>7513</v>
      </c>
      <c r="F136" s="131"/>
      <c r="G136" s="131"/>
      <c r="H136" s="131">
        <v>1397.54</v>
      </c>
      <c r="I136" s="132">
        <f t="shared" si="10"/>
        <v>18.601623851989885</v>
      </c>
      <c r="J136" s="132"/>
    </row>
    <row r="137" spans="1:10" ht="27" customHeight="1">
      <c r="A137" s="129"/>
      <c r="B137" s="129" t="s">
        <v>39</v>
      </c>
      <c r="C137" s="129" t="s">
        <v>40</v>
      </c>
      <c r="D137" s="130">
        <v>47300</v>
      </c>
      <c r="E137" s="128">
        <v>653</v>
      </c>
      <c r="F137" s="131"/>
      <c r="G137" s="131"/>
      <c r="H137" s="131">
        <v>2138.38</v>
      </c>
      <c r="I137" s="132">
        <v>0</v>
      </c>
      <c r="J137" s="132"/>
    </row>
    <row r="138" spans="1:10" ht="27" customHeight="1">
      <c r="A138" s="125"/>
      <c r="B138" s="124" t="s">
        <v>14</v>
      </c>
      <c r="C138" s="124" t="s">
        <v>15</v>
      </c>
      <c r="D138" s="126"/>
      <c r="E138" s="127">
        <f>SUM(E139:E140)</f>
        <v>3670</v>
      </c>
      <c r="F138" s="131">
        <v>10000</v>
      </c>
      <c r="G138" s="131">
        <v>10000</v>
      </c>
      <c r="H138" s="133">
        <f>SUM(H139:H140)</f>
        <v>1062.5</v>
      </c>
      <c r="I138" s="134">
        <f t="shared" si="10"/>
        <v>28.95095367847411</v>
      </c>
      <c r="J138" s="134">
        <f>H138/G138*100</f>
        <v>10.625</v>
      </c>
    </row>
    <row r="139" spans="1:10" ht="27" customHeight="1">
      <c r="A139" s="129"/>
      <c r="B139" s="129" t="s">
        <v>22</v>
      </c>
      <c r="C139" s="129" t="s">
        <v>23</v>
      </c>
      <c r="D139" s="130">
        <v>47300</v>
      </c>
      <c r="E139" s="128">
        <v>1368</v>
      </c>
      <c r="F139" s="131"/>
      <c r="G139" s="131"/>
      <c r="H139" s="131">
        <v>1062.5</v>
      </c>
      <c r="I139" s="132">
        <v>0</v>
      </c>
      <c r="J139" s="132"/>
    </row>
    <row r="140" spans="1:10" ht="27" customHeight="1">
      <c r="A140" s="129"/>
      <c r="B140" s="129" t="s">
        <v>42</v>
      </c>
      <c r="C140" s="129" t="s">
        <v>59</v>
      </c>
      <c r="D140" s="130">
        <v>47300</v>
      </c>
      <c r="E140" s="128">
        <v>2302</v>
      </c>
      <c r="F140" s="131"/>
      <c r="G140" s="131"/>
      <c r="H140" s="131">
        <v>0</v>
      </c>
      <c r="I140" s="132">
        <f t="shared" si="10"/>
        <v>0</v>
      </c>
      <c r="J140" s="132"/>
    </row>
    <row r="141" spans="1:10" ht="27" customHeight="1">
      <c r="A141" s="125"/>
      <c r="B141" s="124" t="s">
        <v>10</v>
      </c>
      <c r="C141" s="124" t="s">
        <v>11</v>
      </c>
      <c r="D141" s="126"/>
      <c r="E141" s="127">
        <f>E142</f>
        <v>93980</v>
      </c>
      <c r="F141" s="131">
        <v>100000</v>
      </c>
      <c r="G141" s="131">
        <v>100000</v>
      </c>
      <c r="H141" s="133">
        <f>H142</f>
        <v>71692</v>
      </c>
      <c r="I141" s="134">
        <f t="shared" si="10"/>
        <v>76.28431581187488</v>
      </c>
      <c r="J141" s="134">
        <f>H141/G141*100</f>
        <v>71.69200000000001</v>
      </c>
    </row>
    <row r="142" spans="1:10" ht="27" customHeight="1">
      <c r="A142" s="129"/>
      <c r="B142" s="129" t="s">
        <v>17</v>
      </c>
      <c r="C142" s="129" t="s">
        <v>30</v>
      </c>
      <c r="D142" s="130">
        <v>47300</v>
      </c>
      <c r="E142" s="128">
        <v>93980</v>
      </c>
      <c r="F142" s="131"/>
      <c r="G142" s="131"/>
      <c r="H142" s="131">
        <v>71692</v>
      </c>
      <c r="I142" s="132">
        <f t="shared" si="10"/>
        <v>76.28431581187488</v>
      </c>
      <c r="J142" s="132"/>
    </row>
    <row r="143" spans="1:10" ht="27" customHeight="1">
      <c r="A143" s="124" t="s">
        <v>275</v>
      </c>
      <c r="B143" s="125" t="s">
        <v>3</v>
      </c>
      <c r="C143" s="124" t="s">
        <v>276</v>
      </c>
      <c r="D143" s="126"/>
      <c r="E143" s="133">
        <f>E144</f>
        <v>1221059</v>
      </c>
      <c r="F143" s="133">
        <f>F144</f>
        <v>1277900</v>
      </c>
      <c r="G143" s="133">
        <f>G144</f>
        <v>1369834</v>
      </c>
      <c r="H143" s="133">
        <f>H144</f>
        <v>636082.2899999999</v>
      </c>
      <c r="I143" s="134">
        <f t="shared" si="10"/>
        <v>52.09267447355123</v>
      </c>
      <c r="J143" s="134">
        <f>H143/G143*100</f>
        <v>46.43499066310224</v>
      </c>
    </row>
    <row r="144" spans="1:10" ht="27" customHeight="1">
      <c r="A144" s="125"/>
      <c r="B144" s="124">
        <v>3</v>
      </c>
      <c r="C144" s="124" t="s">
        <v>172</v>
      </c>
      <c r="D144" s="126"/>
      <c r="E144" s="127">
        <f>E145+E162+E174</f>
        <v>1221059</v>
      </c>
      <c r="F144" s="127">
        <f>F145+F162+F174</f>
        <v>1277900</v>
      </c>
      <c r="G144" s="127">
        <f>G145+G162+G174</f>
        <v>1369834</v>
      </c>
      <c r="H144" s="127">
        <f>H145+H162+H174</f>
        <v>636082.2899999999</v>
      </c>
      <c r="I144" s="119">
        <f aca="true" t="shared" si="11" ref="I144:I150">H144/E144*100</f>
        <v>52.09267447355123</v>
      </c>
      <c r="J144" s="119">
        <f>H144/G144*100</f>
        <v>46.43499066310224</v>
      </c>
    </row>
    <row r="145" spans="1:10" ht="27" customHeight="1">
      <c r="A145" s="125"/>
      <c r="B145" s="124">
        <v>31</v>
      </c>
      <c r="C145" s="124" t="s">
        <v>252</v>
      </c>
      <c r="D145" s="126"/>
      <c r="E145" s="127">
        <f>E146+E152+E156</f>
        <v>1191340</v>
      </c>
      <c r="F145" s="127">
        <f>F146+F152+F156</f>
        <v>1240900</v>
      </c>
      <c r="G145" s="127">
        <f>G146+G152+G156</f>
        <v>1328966</v>
      </c>
      <c r="H145" s="127">
        <f>H146+H152+H156</f>
        <v>615102.38</v>
      </c>
      <c r="I145" s="119">
        <f t="shared" si="11"/>
        <v>51.63113636745178</v>
      </c>
      <c r="J145" s="119">
        <f>H145/G145*100</f>
        <v>46.284282667878635</v>
      </c>
    </row>
    <row r="146" spans="1:10" ht="27" customHeight="1">
      <c r="A146" s="125"/>
      <c r="B146" s="124">
        <v>311</v>
      </c>
      <c r="C146" s="124" t="s">
        <v>253</v>
      </c>
      <c r="D146" s="126"/>
      <c r="E146" s="127">
        <f>E147+E148+E150</f>
        <v>995948</v>
      </c>
      <c r="F146" s="127">
        <f>SUM(F147:F151)</f>
        <v>1010000</v>
      </c>
      <c r="G146" s="127">
        <f>SUM(G147:G151)</f>
        <v>1082556</v>
      </c>
      <c r="H146" s="127">
        <f>SUM(H147:H151)</f>
        <v>519307.99000000005</v>
      </c>
      <c r="I146" s="134">
        <f t="shared" si="11"/>
        <v>52.14207870290417</v>
      </c>
      <c r="J146" s="134">
        <f>H146/G146*100</f>
        <v>47.970542863371506</v>
      </c>
    </row>
    <row r="147" spans="1:10" ht="27" customHeight="1">
      <c r="A147" s="129"/>
      <c r="B147" s="129">
        <v>3111</v>
      </c>
      <c r="C147" s="129" t="s">
        <v>279</v>
      </c>
      <c r="D147" s="130">
        <v>47300</v>
      </c>
      <c r="E147" s="128">
        <v>24048</v>
      </c>
      <c r="F147" s="131">
        <v>40000</v>
      </c>
      <c r="G147" s="131">
        <v>40000</v>
      </c>
      <c r="H147" s="131">
        <v>5390.35</v>
      </c>
      <c r="I147" s="132">
        <v>0</v>
      </c>
      <c r="J147" s="132"/>
    </row>
    <row r="148" spans="1:10" ht="27" customHeight="1">
      <c r="A148" s="129"/>
      <c r="B148" s="129">
        <v>3111</v>
      </c>
      <c r="C148" s="129" t="s">
        <v>277</v>
      </c>
      <c r="D148" s="130">
        <v>55235</v>
      </c>
      <c r="E148" s="128">
        <v>293519</v>
      </c>
      <c r="F148" s="131">
        <v>250000</v>
      </c>
      <c r="G148" s="131">
        <v>308556</v>
      </c>
      <c r="H148" s="131">
        <v>146153.1</v>
      </c>
      <c r="I148" s="132">
        <f t="shared" si="11"/>
        <v>49.79340349347061</v>
      </c>
      <c r="J148" s="132"/>
    </row>
    <row r="149" spans="1:10" ht="27" customHeight="1">
      <c r="A149" s="129"/>
      <c r="B149" s="129">
        <v>3111</v>
      </c>
      <c r="C149" s="129" t="s">
        <v>284</v>
      </c>
      <c r="D149" s="130">
        <v>55235</v>
      </c>
      <c r="E149" s="128">
        <v>0</v>
      </c>
      <c r="F149" s="131">
        <v>0</v>
      </c>
      <c r="G149" s="131"/>
      <c r="H149" s="131">
        <v>3556.38</v>
      </c>
      <c r="I149" s="132">
        <v>0</v>
      </c>
      <c r="J149" s="132"/>
    </row>
    <row r="150" spans="1:10" ht="27" customHeight="1">
      <c r="A150" s="129"/>
      <c r="B150" s="129">
        <v>3111</v>
      </c>
      <c r="C150" s="129" t="s">
        <v>278</v>
      </c>
      <c r="D150" s="130">
        <v>55263</v>
      </c>
      <c r="E150" s="128">
        <v>678381</v>
      </c>
      <c r="F150" s="131">
        <v>720000</v>
      </c>
      <c r="G150" s="131">
        <v>734000</v>
      </c>
      <c r="H150" s="131">
        <v>354126.95</v>
      </c>
      <c r="I150" s="132">
        <f t="shared" si="11"/>
        <v>52.20177894133238</v>
      </c>
      <c r="J150" s="132"/>
    </row>
    <row r="151" spans="1:10" ht="27" customHeight="1">
      <c r="A151" s="129"/>
      <c r="B151" s="129">
        <v>3111</v>
      </c>
      <c r="C151" s="129" t="s">
        <v>283</v>
      </c>
      <c r="D151" s="130">
        <v>55263</v>
      </c>
      <c r="E151" s="128">
        <v>0</v>
      </c>
      <c r="F151" s="131">
        <v>0</v>
      </c>
      <c r="G151" s="131"/>
      <c r="H151" s="131">
        <v>10081.21</v>
      </c>
      <c r="I151" s="132">
        <v>0</v>
      </c>
      <c r="J151" s="132"/>
    </row>
    <row r="152" spans="1:10" ht="27" customHeight="1">
      <c r="A152" s="125"/>
      <c r="B152" s="124">
        <v>312</v>
      </c>
      <c r="C152" s="124" t="s">
        <v>255</v>
      </c>
      <c r="D152" s="126"/>
      <c r="E152" s="127">
        <f>SUM(E153:E155)</f>
        <v>41752</v>
      </c>
      <c r="F152" s="131">
        <f>SUM(F153:F155)</f>
        <v>64500</v>
      </c>
      <c r="G152" s="131">
        <f>SUM(G153:G155)</f>
        <v>68750</v>
      </c>
      <c r="H152" s="133">
        <f>SUM(H153:H155)</f>
        <v>15000</v>
      </c>
      <c r="I152" s="134">
        <f>H152/E152*100</f>
        <v>35.92642268633838</v>
      </c>
      <c r="J152" s="134">
        <f>H152/G152*100</f>
        <v>21.818181818181817</v>
      </c>
    </row>
    <row r="153" spans="1:10" ht="27" customHeight="1">
      <c r="A153" s="129"/>
      <c r="B153" s="129">
        <v>3121</v>
      </c>
      <c r="C153" s="129" t="s">
        <v>280</v>
      </c>
      <c r="D153" s="130">
        <v>47300</v>
      </c>
      <c r="E153" s="128">
        <v>1500</v>
      </c>
      <c r="F153" s="131">
        <v>1500</v>
      </c>
      <c r="G153" s="131">
        <v>1500</v>
      </c>
      <c r="H153" s="131">
        <v>0</v>
      </c>
      <c r="I153" s="132">
        <v>0</v>
      </c>
      <c r="J153" s="132"/>
    </row>
    <row r="154" spans="1:10" ht="27" customHeight="1">
      <c r="A154" s="129"/>
      <c r="B154" s="129">
        <v>3121</v>
      </c>
      <c r="C154" s="129" t="s">
        <v>281</v>
      </c>
      <c r="D154" s="130">
        <v>55235</v>
      </c>
      <c r="E154" s="128">
        <v>10000</v>
      </c>
      <c r="F154" s="131">
        <v>15000</v>
      </c>
      <c r="G154" s="131">
        <v>19250</v>
      </c>
      <c r="H154" s="131">
        <v>4250</v>
      </c>
      <c r="I154" s="132">
        <f>H154/E154*100</f>
        <v>42.5</v>
      </c>
      <c r="J154" s="132"/>
    </row>
    <row r="155" spans="1:10" ht="27" customHeight="1">
      <c r="A155" s="129"/>
      <c r="B155" s="129">
        <v>3121</v>
      </c>
      <c r="C155" s="129" t="s">
        <v>282</v>
      </c>
      <c r="D155" s="130">
        <v>55263</v>
      </c>
      <c r="E155" s="128">
        <v>30252</v>
      </c>
      <c r="F155" s="131">
        <v>48000</v>
      </c>
      <c r="G155" s="131">
        <v>48000</v>
      </c>
      <c r="H155" s="131">
        <v>10750</v>
      </c>
      <c r="I155" s="132">
        <f>H155/E155*100</f>
        <v>35.53484067169113</v>
      </c>
      <c r="J155" s="132"/>
    </row>
    <row r="156" spans="1:10" ht="27" customHeight="1">
      <c r="A156" s="125"/>
      <c r="B156" s="124">
        <v>313</v>
      </c>
      <c r="C156" s="124" t="s">
        <v>256</v>
      </c>
      <c r="D156" s="126"/>
      <c r="E156" s="127">
        <f>SUM(E157:E161)</f>
        <v>153640</v>
      </c>
      <c r="F156" s="128">
        <f>SUM(F157:F161)</f>
        <v>166400</v>
      </c>
      <c r="G156" s="128">
        <f>SUM(G157:G161)</f>
        <v>177660</v>
      </c>
      <c r="H156" s="127">
        <f>SUM(H157:H161)</f>
        <v>80794.39</v>
      </c>
      <c r="I156" s="134">
        <f>H156/E156*100</f>
        <v>52.5868198385837</v>
      </c>
      <c r="J156" s="134">
        <f>H156/G156*100</f>
        <v>45.47697286952606</v>
      </c>
    </row>
    <row r="157" spans="1:10" ht="27" customHeight="1">
      <c r="A157" s="129"/>
      <c r="B157" s="129">
        <v>3132</v>
      </c>
      <c r="C157" s="129" t="s">
        <v>257</v>
      </c>
      <c r="D157" s="130">
        <v>47300</v>
      </c>
      <c r="E157" s="128">
        <v>3139</v>
      </c>
      <c r="F157" s="131">
        <v>6600</v>
      </c>
      <c r="G157" s="131">
        <v>6600</v>
      </c>
      <c r="H157" s="131">
        <v>847.21</v>
      </c>
      <c r="I157" s="132">
        <v>0</v>
      </c>
      <c r="J157" s="132"/>
    </row>
    <row r="158" spans="1:10" ht="27" customHeight="1">
      <c r="A158" s="129"/>
      <c r="B158" s="129">
        <v>3132</v>
      </c>
      <c r="C158" s="129" t="s">
        <v>285</v>
      </c>
      <c r="D158" s="130">
        <v>55235</v>
      </c>
      <c r="E158" s="128">
        <v>45836</v>
      </c>
      <c r="F158" s="131">
        <v>41000</v>
      </c>
      <c r="G158" s="131">
        <v>50560</v>
      </c>
      <c r="H158" s="131">
        <v>24153.33</v>
      </c>
      <c r="I158" s="132">
        <f>H158/E158*100</f>
        <v>52.69510864822411</v>
      </c>
      <c r="J158" s="132"/>
    </row>
    <row r="159" spans="1:10" ht="27" customHeight="1">
      <c r="A159" s="129"/>
      <c r="B159" s="129">
        <v>3132</v>
      </c>
      <c r="C159" s="129" t="s">
        <v>286</v>
      </c>
      <c r="D159" s="130">
        <v>55263</v>
      </c>
      <c r="E159" s="128">
        <v>104665</v>
      </c>
      <c r="F159" s="131">
        <v>118800</v>
      </c>
      <c r="G159" s="131">
        <v>120500</v>
      </c>
      <c r="H159" s="131">
        <v>55562.02</v>
      </c>
      <c r="I159" s="132">
        <f>H159/E159*100</f>
        <v>53.08557779582477</v>
      </c>
      <c r="J159" s="132"/>
    </row>
    <row r="160" spans="1:10" ht="27" customHeight="1">
      <c r="A160" s="129"/>
      <c r="B160" s="129">
        <v>3133</v>
      </c>
      <c r="C160" s="129" t="s">
        <v>287</v>
      </c>
      <c r="D160" s="130">
        <v>55235</v>
      </c>
      <c r="E160" s="128">
        <v>0</v>
      </c>
      <c r="F160" s="131">
        <v>0</v>
      </c>
      <c r="G160" s="131"/>
      <c r="H160" s="131">
        <v>60.44</v>
      </c>
      <c r="I160" s="132">
        <v>0</v>
      </c>
      <c r="J160" s="132"/>
    </row>
    <row r="161" spans="1:10" ht="27" customHeight="1">
      <c r="A161" s="129"/>
      <c r="B161" s="129">
        <v>3133</v>
      </c>
      <c r="C161" s="129" t="s">
        <v>288</v>
      </c>
      <c r="D161" s="130">
        <v>55263</v>
      </c>
      <c r="E161" s="128">
        <v>0</v>
      </c>
      <c r="F161" s="131">
        <v>0</v>
      </c>
      <c r="G161" s="131"/>
      <c r="H161" s="131">
        <v>171.39</v>
      </c>
      <c r="I161" s="132">
        <v>0</v>
      </c>
      <c r="J161" s="132"/>
    </row>
    <row r="162" spans="1:10" ht="27" customHeight="1">
      <c r="A162" s="125"/>
      <c r="B162" s="124">
        <v>32</v>
      </c>
      <c r="C162" s="124" t="s">
        <v>171</v>
      </c>
      <c r="D162" s="126"/>
      <c r="E162" s="127">
        <f>E163+E169+E167</f>
        <v>29719</v>
      </c>
      <c r="F162" s="128">
        <f>F163+F169</f>
        <v>37000</v>
      </c>
      <c r="G162" s="128">
        <f>G163+G169</f>
        <v>39500</v>
      </c>
      <c r="H162" s="127">
        <f>H163+H169</f>
        <v>19612.34</v>
      </c>
      <c r="I162" s="134">
        <f>H162/E162*100</f>
        <v>65.99259732830849</v>
      </c>
      <c r="J162" s="134">
        <f>H162/G162*100</f>
        <v>49.651493670886076</v>
      </c>
    </row>
    <row r="163" spans="1:10" ht="27" customHeight="1">
      <c r="A163" s="125"/>
      <c r="B163" s="124">
        <v>321</v>
      </c>
      <c r="C163" s="124" t="s">
        <v>6</v>
      </c>
      <c r="D163" s="126"/>
      <c r="E163" s="127">
        <f>SUM(E164:E166)</f>
        <v>29719</v>
      </c>
      <c r="F163" s="128">
        <f>SUM(F164:F166)</f>
        <v>37000</v>
      </c>
      <c r="G163" s="128">
        <f>SUM(G164:G166)</f>
        <v>38000</v>
      </c>
      <c r="H163" s="127">
        <f>SUM(H164:H166)</f>
        <v>18112.34</v>
      </c>
      <c r="I163" s="134">
        <f>H163/E163*100</f>
        <v>60.94532117500589</v>
      </c>
      <c r="J163" s="134">
        <f>H163/G163*100</f>
        <v>47.66405263157895</v>
      </c>
    </row>
    <row r="164" spans="1:10" ht="27" customHeight="1">
      <c r="A164" s="129"/>
      <c r="B164" s="129">
        <v>3212</v>
      </c>
      <c r="C164" s="129" t="s">
        <v>259</v>
      </c>
      <c r="D164" s="130">
        <v>47300</v>
      </c>
      <c r="E164" s="128">
        <v>916</v>
      </c>
      <c r="F164" s="131">
        <v>1000</v>
      </c>
      <c r="G164" s="131">
        <v>1000</v>
      </c>
      <c r="H164" s="131">
        <v>189.84</v>
      </c>
      <c r="I164" s="132">
        <v>0</v>
      </c>
      <c r="J164" s="132"/>
    </row>
    <row r="165" spans="1:10" ht="27" customHeight="1">
      <c r="A165" s="129"/>
      <c r="B165" s="129">
        <v>3212</v>
      </c>
      <c r="C165" s="129" t="s">
        <v>289</v>
      </c>
      <c r="D165" s="130">
        <v>55235</v>
      </c>
      <c r="E165" s="128">
        <v>9094</v>
      </c>
      <c r="F165" s="131">
        <v>8000</v>
      </c>
      <c r="G165" s="131">
        <v>9000</v>
      </c>
      <c r="H165" s="131">
        <v>5169.25</v>
      </c>
      <c r="I165" s="132">
        <f>H165/E165*100</f>
        <v>56.84242357598417</v>
      </c>
      <c r="J165" s="132"/>
    </row>
    <row r="166" spans="1:10" ht="27" customHeight="1">
      <c r="A166" s="129"/>
      <c r="B166" s="129">
        <v>3212</v>
      </c>
      <c r="C166" s="129" t="s">
        <v>290</v>
      </c>
      <c r="D166" s="130">
        <v>55263</v>
      </c>
      <c r="E166" s="128">
        <v>19709</v>
      </c>
      <c r="F166" s="131">
        <v>28000</v>
      </c>
      <c r="G166" s="131">
        <v>28000</v>
      </c>
      <c r="H166" s="131">
        <v>12753.25</v>
      </c>
      <c r="I166" s="132">
        <f>H166/E166*100</f>
        <v>64.70774772946369</v>
      </c>
      <c r="J166" s="132"/>
    </row>
    <row r="167" spans="1:10" ht="27" customHeight="1">
      <c r="A167" s="125"/>
      <c r="B167" s="124">
        <v>323</v>
      </c>
      <c r="C167" s="124" t="s">
        <v>6</v>
      </c>
      <c r="D167" s="126"/>
      <c r="E167" s="127">
        <f>SUM(E168)</f>
        <v>0</v>
      </c>
      <c r="F167" s="128">
        <v>0</v>
      </c>
      <c r="G167" s="128">
        <v>0</v>
      </c>
      <c r="H167" s="127">
        <v>0</v>
      </c>
      <c r="I167" s="134" t="e">
        <f>H167/E167*100</f>
        <v>#DIV/0!</v>
      </c>
      <c r="J167" s="134" t="e">
        <f>H167/G167*100</f>
        <v>#DIV/0!</v>
      </c>
    </row>
    <row r="168" spans="1:10" ht="27" customHeight="1">
      <c r="A168" s="129"/>
      <c r="B168" s="129">
        <v>3237</v>
      </c>
      <c r="C168" s="129" t="s">
        <v>19</v>
      </c>
      <c r="D168" s="130">
        <v>55235</v>
      </c>
      <c r="E168" s="128">
        <v>0</v>
      </c>
      <c r="F168" s="131"/>
      <c r="G168" s="131">
        <v>0</v>
      </c>
      <c r="H168" s="131">
        <v>0</v>
      </c>
      <c r="I168" s="132" t="e">
        <f>H168/E168*100</f>
        <v>#DIV/0!</v>
      </c>
      <c r="J168" s="132"/>
    </row>
    <row r="169" spans="1:10" ht="27" customHeight="1">
      <c r="A169" s="125"/>
      <c r="B169" s="124">
        <v>329</v>
      </c>
      <c r="C169" s="124" t="s">
        <v>30</v>
      </c>
      <c r="D169" s="126"/>
      <c r="E169" s="127">
        <f>E170+E172</f>
        <v>0</v>
      </c>
      <c r="F169" s="128">
        <v>0</v>
      </c>
      <c r="G169" s="128">
        <v>1500</v>
      </c>
      <c r="H169" s="127">
        <f>H170+H172</f>
        <v>1500</v>
      </c>
      <c r="I169" s="134">
        <v>0</v>
      </c>
      <c r="J169" s="134">
        <f>H169/G169*100</f>
        <v>100</v>
      </c>
    </row>
    <row r="170" spans="1:10" ht="27" customHeight="1">
      <c r="A170" s="129"/>
      <c r="B170" s="129">
        <v>3295</v>
      </c>
      <c r="C170" s="129" t="s">
        <v>291</v>
      </c>
      <c r="D170" s="130">
        <v>55235</v>
      </c>
      <c r="E170" s="128">
        <v>0</v>
      </c>
      <c r="F170" s="131"/>
      <c r="G170" s="131">
        <v>1500</v>
      </c>
      <c r="H170" s="131">
        <v>500</v>
      </c>
      <c r="I170" s="132">
        <v>0</v>
      </c>
      <c r="J170" s="132"/>
    </row>
    <row r="171" spans="1:10" ht="27" customHeight="1">
      <c r="A171" s="129"/>
      <c r="B171" s="129">
        <v>3295</v>
      </c>
      <c r="C171" s="129" t="s">
        <v>292</v>
      </c>
      <c r="D171" s="130">
        <v>55263</v>
      </c>
      <c r="E171" s="128">
        <v>0</v>
      </c>
      <c r="F171" s="131"/>
      <c r="G171" s="131">
        <v>0</v>
      </c>
      <c r="H171" s="131">
        <v>0</v>
      </c>
      <c r="I171" s="132">
        <v>0</v>
      </c>
      <c r="J171" s="132"/>
    </row>
    <row r="172" spans="1:10" ht="27" customHeight="1">
      <c r="A172" s="129"/>
      <c r="B172" s="129">
        <v>3296</v>
      </c>
      <c r="C172" s="129" t="s">
        <v>293</v>
      </c>
      <c r="D172" s="130">
        <v>55235</v>
      </c>
      <c r="E172" s="128">
        <v>0</v>
      </c>
      <c r="F172" s="131"/>
      <c r="G172" s="131">
        <v>0</v>
      </c>
      <c r="H172" s="131">
        <v>1000</v>
      </c>
      <c r="I172" s="132">
        <v>0</v>
      </c>
      <c r="J172" s="132"/>
    </row>
    <row r="173" spans="1:10" ht="27" customHeight="1">
      <c r="A173" s="129"/>
      <c r="B173" s="129">
        <v>3296</v>
      </c>
      <c r="C173" s="129" t="s">
        <v>294</v>
      </c>
      <c r="D173" s="130">
        <v>55263</v>
      </c>
      <c r="E173" s="128">
        <v>0</v>
      </c>
      <c r="F173" s="131"/>
      <c r="G173" s="131">
        <v>0</v>
      </c>
      <c r="H173" s="131">
        <v>0</v>
      </c>
      <c r="I173" s="132">
        <v>0</v>
      </c>
      <c r="J173" s="132"/>
    </row>
    <row r="174" spans="1:10" ht="27" customHeight="1">
      <c r="A174" s="125"/>
      <c r="B174" s="124">
        <v>34</v>
      </c>
      <c r="C174" s="124" t="s">
        <v>173</v>
      </c>
      <c r="D174" s="126"/>
      <c r="E174" s="127">
        <f>E175</f>
        <v>0</v>
      </c>
      <c r="F174" s="128">
        <f>F175</f>
        <v>0</v>
      </c>
      <c r="G174" s="128">
        <f>G175</f>
        <v>1368</v>
      </c>
      <c r="H174" s="127">
        <f>H175</f>
        <v>1367.57</v>
      </c>
      <c r="I174" s="134">
        <v>0</v>
      </c>
      <c r="J174" s="134">
        <f>H174/G174*100</f>
        <v>99.96856725146198</v>
      </c>
    </row>
    <row r="175" spans="1:10" ht="27" customHeight="1">
      <c r="A175" s="125"/>
      <c r="B175" s="124">
        <v>343</v>
      </c>
      <c r="C175" s="124" t="s">
        <v>261</v>
      </c>
      <c r="D175" s="126"/>
      <c r="E175" s="127">
        <f>E176</f>
        <v>0</v>
      </c>
      <c r="F175" s="128">
        <f>F176</f>
        <v>0</v>
      </c>
      <c r="G175" s="128">
        <f>SUM(G176:G177)</f>
        <v>1368</v>
      </c>
      <c r="H175" s="127">
        <f>SUM(H176:H177)</f>
        <v>1367.57</v>
      </c>
      <c r="I175" s="134">
        <v>0</v>
      </c>
      <c r="J175" s="134">
        <f>H175/G175*100</f>
        <v>99.96856725146198</v>
      </c>
    </row>
    <row r="176" spans="1:10" ht="27" customHeight="1">
      <c r="A176" s="129"/>
      <c r="B176" s="129">
        <v>3433</v>
      </c>
      <c r="C176" s="129" t="s">
        <v>295</v>
      </c>
      <c r="D176" s="130">
        <v>55235</v>
      </c>
      <c r="E176" s="128">
        <v>0</v>
      </c>
      <c r="F176" s="131"/>
      <c r="G176" s="131">
        <v>1368</v>
      </c>
      <c r="H176" s="131">
        <v>1367.57</v>
      </c>
      <c r="I176" s="132">
        <v>0</v>
      </c>
      <c r="J176" s="132"/>
    </row>
    <row r="177" spans="1:10" ht="27" customHeight="1">
      <c r="A177" s="129"/>
      <c r="B177" s="129">
        <v>3433</v>
      </c>
      <c r="C177" s="129" t="s">
        <v>296</v>
      </c>
      <c r="D177" s="130">
        <v>55263</v>
      </c>
      <c r="E177" s="128">
        <v>0</v>
      </c>
      <c r="F177" s="131"/>
      <c r="G177" s="131"/>
      <c r="H177" s="131">
        <v>0</v>
      </c>
      <c r="I177" s="132">
        <v>0</v>
      </c>
      <c r="J177" s="132"/>
    </row>
    <row r="178" spans="1:10" ht="27" customHeight="1">
      <c r="A178" s="124" t="s">
        <v>297</v>
      </c>
      <c r="B178" s="125" t="s">
        <v>3</v>
      </c>
      <c r="C178" s="124" t="s">
        <v>298</v>
      </c>
      <c r="D178" s="126"/>
      <c r="E178" s="127">
        <f>E179</f>
        <v>8500</v>
      </c>
      <c r="F178" s="127">
        <f>F179</f>
        <v>11000</v>
      </c>
      <c r="G178" s="127">
        <f>G179</f>
        <v>30000</v>
      </c>
      <c r="H178" s="127">
        <f>H179</f>
        <v>0</v>
      </c>
      <c r="I178" s="119">
        <f aca="true" t="shared" si="12" ref="I178:I197">H178/E178*100</f>
        <v>0</v>
      </c>
      <c r="J178" s="119">
        <f>H178/G178*100</f>
        <v>0</v>
      </c>
    </row>
    <row r="179" spans="1:10" ht="27" customHeight="1">
      <c r="A179" s="125"/>
      <c r="B179" s="124">
        <v>3</v>
      </c>
      <c r="C179" s="124" t="s">
        <v>172</v>
      </c>
      <c r="D179" s="126"/>
      <c r="E179" s="127">
        <f>SUM(E180,)</f>
        <v>8500</v>
      </c>
      <c r="F179" s="127">
        <f>SUM(F180,)</f>
        <v>11000</v>
      </c>
      <c r="G179" s="127">
        <f>SUM(G180,)</f>
        <v>30000</v>
      </c>
      <c r="H179" s="127">
        <f>SUM(H180,)</f>
        <v>0</v>
      </c>
      <c r="I179" s="119">
        <f t="shared" si="12"/>
        <v>0</v>
      </c>
      <c r="J179" s="119">
        <f>H179/G179*100</f>
        <v>0</v>
      </c>
    </row>
    <row r="180" spans="1:10" ht="27" customHeight="1">
      <c r="A180" s="125"/>
      <c r="B180" s="124">
        <v>32</v>
      </c>
      <c r="C180" s="124" t="s">
        <v>171</v>
      </c>
      <c r="D180" s="126"/>
      <c r="E180" s="127">
        <f>SUM(E181+E183)</f>
        <v>8500</v>
      </c>
      <c r="F180" s="127">
        <f>SUM(F181+F183)</f>
        <v>11000</v>
      </c>
      <c r="G180" s="127">
        <f>SUM(G181+G183+G185)</f>
        <v>30000</v>
      </c>
      <c r="H180" s="127">
        <f>SUM(H181+H183)</f>
        <v>0</v>
      </c>
      <c r="I180" s="119">
        <f t="shared" si="12"/>
        <v>0</v>
      </c>
      <c r="J180" s="119">
        <f>H180/G180*100</f>
        <v>0</v>
      </c>
    </row>
    <row r="181" spans="1:10" ht="27" customHeight="1">
      <c r="A181" s="125"/>
      <c r="B181" s="124" t="s">
        <v>5</v>
      </c>
      <c r="C181" s="124" t="s">
        <v>6</v>
      </c>
      <c r="D181" s="126"/>
      <c r="E181" s="127">
        <f>SUM(E182)</f>
        <v>0</v>
      </c>
      <c r="F181" s="128">
        <v>11000</v>
      </c>
      <c r="G181" s="128">
        <v>0</v>
      </c>
      <c r="H181" s="127">
        <f>SUM(H182)</f>
        <v>0</v>
      </c>
      <c r="I181" s="119" t="e">
        <f t="shared" si="12"/>
        <v>#DIV/0!</v>
      </c>
      <c r="J181" s="134">
        <v>0</v>
      </c>
    </row>
    <row r="182" spans="1:10" ht="27" customHeight="1">
      <c r="A182" s="129"/>
      <c r="B182" s="129" t="s">
        <v>8</v>
      </c>
      <c r="C182" s="129" t="s">
        <v>9</v>
      </c>
      <c r="D182" s="130">
        <v>55263</v>
      </c>
      <c r="E182" s="128">
        <v>0</v>
      </c>
      <c r="F182" s="131"/>
      <c r="G182" s="131">
        <v>0</v>
      </c>
      <c r="H182" s="131">
        <v>0</v>
      </c>
      <c r="I182" s="132" t="e">
        <f t="shared" si="12"/>
        <v>#DIV/0!</v>
      </c>
      <c r="J182" s="132"/>
    </row>
    <row r="183" spans="1:10" ht="27" customHeight="1">
      <c r="A183" s="125"/>
      <c r="B183" s="124" t="s">
        <v>14</v>
      </c>
      <c r="C183" s="124" t="s">
        <v>15</v>
      </c>
      <c r="D183" s="126"/>
      <c r="E183" s="127">
        <f>SUM(E184)</f>
        <v>8500</v>
      </c>
      <c r="F183" s="128"/>
      <c r="G183" s="128">
        <v>25000</v>
      </c>
      <c r="H183" s="127">
        <f>SUM(H184)</f>
        <v>0</v>
      </c>
      <c r="I183" s="134">
        <f t="shared" si="12"/>
        <v>0</v>
      </c>
      <c r="J183" s="134">
        <f>H183/G183*100</f>
        <v>0</v>
      </c>
    </row>
    <row r="184" spans="1:10" ht="27" customHeight="1">
      <c r="A184" s="129"/>
      <c r="B184" s="129">
        <v>3235</v>
      </c>
      <c r="C184" s="129" t="s">
        <v>248</v>
      </c>
      <c r="D184" s="130">
        <v>55263</v>
      </c>
      <c r="E184" s="128">
        <v>8500</v>
      </c>
      <c r="F184" s="131"/>
      <c r="G184" s="131"/>
      <c r="H184" s="131">
        <v>0</v>
      </c>
      <c r="I184" s="132">
        <f t="shared" si="12"/>
        <v>0</v>
      </c>
      <c r="J184" s="132"/>
    </row>
    <row r="185" spans="1:10" ht="27" customHeight="1">
      <c r="A185" s="129"/>
      <c r="B185" s="124">
        <v>329</v>
      </c>
      <c r="C185" s="124" t="s">
        <v>30</v>
      </c>
      <c r="D185" s="130">
        <v>55263</v>
      </c>
      <c r="E185" s="128">
        <v>8500</v>
      </c>
      <c r="F185" s="131"/>
      <c r="G185" s="131">
        <v>5000</v>
      </c>
      <c r="H185" s="131">
        <v>0</v>
      </c>
      <c r="I185" s="132">
        <f>H185/E185*100</f>
        <v>0</v>
      </c>
      <c r="J185" s="132"/>
    </row>
    <row r="186" spans="1:10" ht="27" customHeight="1">
      <c r="A186" s="124" t="s">
        <v>299</v>
      </c>
      <c r="B186" s="125" t="s">
        <v>3</v>
      </c>
      <c r="C186" s="124" t="s">
        <v>301</v>
      </c>
      <c r="D186" s="126"/>
      <c r="E186" s="127">
        <f>E187+E191</f>
        <v>241769</v>
      </c>
      <c r="F186" s="127">
        <f>F187+F191</f>
        <v>216000</v>
      </c>
      <c r="G186" s="127">
        <f>G187+G191</f>
        <v>216000</v>
      </c>
      <c r="H186" s="127">
        <f>H187+H191</f>
        <v>4485.65</v>
      </c>
      <c r="I186" s="119">
        <f t="shared" si="12"/>
        <v>1.855345391675525</v>
      </c>
      <c r="J186" s="119">
        <f>H186/G186*100</f>
        <v>2.0766898148148147</v>
      </c>
    </row>
    <row r="187" spans="1:10" ht="27" customHeight="1">
      <c r="A187" s="125"/>
      <c r="B187" s="124">
        <v>3</v>
      </c>
      <c r="C187" s="124" t="s">
        <v>172</v>
      </c>
      <c r="D187" s="126"/>
      <c r="E187" s="127">
        <f>SUM(E188,E362)</f>
        <v>99740</v>
      </c>
      <c r="F187" s="127">
        <f>SUM(F188,F362)</f>
        <v>56000</v>
      </c>
      <c r="G187" s="127">
        <f>SUM(G188,G362)</f>
        <v>56000</v>
      </c>
      <c r="H187" s="127">
        <f>SUM(H188,H362)</f>
        <v>1743.88</v>
      </c>
      <c r="I187" s="119">
        <f t="shared" si="12"/>
        <v>1.748425907359134</v>
      </c>
      <c r="J187" s="119">
        <f>H187/G187*100</f>
        <v>3.114071428571429</v>
      </c>
    </row>
    <row r="188" spans="1:10" ht="27" customHeight="1">
      <c r="A188" s="125"/>
      <c r="B188" s="124">
        <v>37</v>
      </c>
      <c r="C188" s="124" t="s">
        <v>300</v>
      </c>
      <c r="D188" s="126"/>
      <c r="E188" s="127">
        <f>SUM(E189)</f>
        <v>99740</v>
      </c>
      <c r="F188" s="127">
        <f>SUM(F189)</f>
        <v>56000</v>
      </c>
      <c r="G188" s="127">
        <f>SUM(G189)</f>
        <v>56000</v>
      </c>
      <c r="H188" s="127">
        <f>SUM(H189)</f>
        <v>1743.88</v>
      </c>
      <c r="I188" s="119">
        <f t="shared" si="12"/>
        <v>1.748425907359134</v>
      </c>
      <c r="J188" s="119">
        <f>H188/G188*100</f>
        <v>3.114071428571429</v>
      </c>
    </row>
    <row r="189" spans="1:10" ht="27" customHeight="1">
      <c r="A189" s="125"/>
      <c r="B189" s="124" t="s">
        <v>12</v>
      </c>
      <c r="C189" s="124" t="s">
        <v>13</v>
      </c>
      <c r="D189" s="126"/>
      <c r="E189" s="127">
        <f>E190</f>
        <v>99740</v>
      </c>
      <c r="F189" s="131">
        <v>56000</v>
      </c>
      <c r="G189" s="131">
        <v>56000</v>
      </c>
      <c r="H189" s="133">
        <f>H190</f>
        <v>1743.88</v>
      </c>
      <c r="I189" s="134">
        <f t="shared" si="12"/>
        <v>1.748425907359134</v>
      </c>
      <c r="J189" s="134">
        <f>H189/G189*100</f>
        <v>3.114071428571429</v>
      </c>
    </row>
    <row r="190" spans="1:10" ht="27" customHeight="1">
      <c r="A190" s="129"/>
      <c r="B190" s="129" t="s">
        <v>65</v>
      </c>
      <c r="C190" s="129" t="s">
        <v>302</v>
      </c>
      <c r="D190" s="130">
        <v>53082</v>
      </c>
      <c r="E190" s="128">
        <v>99740</v>
      </c>
      <c r="F190" s="131"/>
      <c r="G190" s="131"/>
      <c r="H190" s="131">
        <v>1743.88</v>
      </c>
      <c r="I190" s="132">
        <f t="shared" si="12"/>
        <v>1.748425907359134</v>
      </c>
      <c r="J190" s="132"/>
    </row>
    <row r="191" spans="1:10" ht="27" customHeight="1">
      <c r="A191" s="125"/>
      <c r="B191" s="124">
        <v>4</v>
      </c>
      <c r="C191" s="124" t="s">
        <v>176</v>
      </c>
      <c r="D191" s="126"/>
      <c r="E191" s="127">
        <f>SUM(E192)</f>
        <v>142029</v>
      </c>
      <c r="F191" s="127">
        <f aca="true" t="shared" si="13" ref="F191:H192">SUM(F192)</f>
        <v>160000</v>
      </c>
      <c r="G191" s="127">
        <f t="shared" si="13"/>
        <v>160000</v>
      </c>
      <c r="H191" s="127">
        <f t="shared" si="13"/>
        <v>2741.77</v>
      </c>
      <c r="I191" s="119">
        <f t="shared" si="12"/>
        <v>1.930429700976561</v>
      </c>
      <c r="J191" s="119">
        <f>H191/G191*100</f>
        <v>1.71360625</v>
      </c>
    </row>
    <row r="192" spans="1:10" ht="27" customHeight="1">
      <c r="A192" s="125"/>
      <c r="B192" s="124">
        <v>42</v>
      </c>
      <c r="C192" s="124" t="s">
        <v>175</v>
      </c>
      <c r="D192" s="126"/>
      <c r="E192" s="127">
        <f>SUM(E193)</f>
        <v>142029</v>
      </c>
      <c r="F192" s="127">
        <f t="shared" si="13"/>
        <v>160000</v>
      </c>
      <c r="G192" s="127">
        <f t="shared" si="13"/>
        <v>160000</v>
      </c>
      <c r="H192" s="127">
        <f t="shared" si="13"/>
        <v>2741.77</v>
      </c>
      <c r="I192" s="134">
        <f t="shared" si="12"/>
        <v>1.930429700976561</v>
      </c>
      <c r="J192" s="134">
        <f>H192/G192*100</f>
        <v>1.71360625</v>
      </c>
    </row>
    <row r="193" spans="1:10" ht="27" customHeight="1">
      <c r="A193" s="125"/>
      <c r="B193" s="124" t="s">
        <v>61</v>
      </c>
      <c r="C193" s="124" t="s">
        <v>62</v>
      </c>
      <c r="D193" s="126"/>
      <c r="E193" s="127">
        <f>E194</f>
        <v>142029</v>
      </c>
      <c r="F193" s="133">
        <v>160000</v>
      </c>
      <c r="G193" s="133">
        <v>160000</v>
      </c>
      <c r="H193" s="133">
        <f>H194</f>
        <v>2741.77</v>
      </c>
      <c r="I193" s="134">
        <f t="shared" si="12"/>
        <v>1.930429700976561</v>
      </c>
      <c r="J193" s="134">
        <f>H193/G193*100</f>
        <v>1.71360625</v>
      </c>
    </row>
    <row r="194" spans="1:10" ht="27" customHeight="1">
      <c r="A194" s="129"/>
      <c r="B194" s="129" t="s">
        <v>63</v>
      </c>
      <c r="C194" s="129" t="s">
        <v>64</v>
      </c>
      <c r="D194" s="130">
        <v>53082</v>
      </c>
      <c r="E194" s="128">
        <v>142029</v>
      </c>
      <c r="F194" s="131"/>
      <c r="G194" s="131"/>
      <c r="H194" s="131">
        <v>2741.77</v>
      </c>
      <c r="I194" s="132">
        <f t="shared" si="12"/>
        <v>1.930429700976561</v>
      </c>
      <c r="J194" s="134"/>
    </row>
    <row r="195" spans="1:10" ht="27" customHeight="1">
      <c r="A195" s="124" t="s">
        <v>303</v>
      </c>
      <c r="B195" s="125" t="s">
        <v>3</v>
      </c>
      <c r="C195" s="124" t="s">
        <v>304</v>
      </c>
      <c r="D195" s="126"/>
      <c r="E195" s="127">
        <f>E196</f>
        <v>45099</v>
      </c>
      <c r="F195" s="127">
        <f>F196</f>
        <v>58000</v>
      </c>
      <c r="G195" s="127">
        <f>G196</f>
        <v>69500</v>
      </c>
      <c r="H195" s="127">
        <f>H196</f>
        <v>29031.5</v>
      </c>
      <c r="I195" s="119">
        <f t="shared" si="12"/>
        <v>64.37282423113595</v>
      </c>
      <c r="J195" s="119">
        <f>H195/G195*100</f>
        <v>41.77194244604316</v>
      </c>
    </row>
    <row r="196" spans="1:10" ht="27" customHeight="1">
      <c r="A196" s="125"/>
      <c r="B196" s="124">
        <v>3</v>
      </c>
      <c r="C196" s="124" t="s">
        <v>172</v>
      </c>
      <c r="D196" s="126"/>
      <c r="E196" s="127">
        <f>SUM(E197,)</f>
        <v>45099</v>
      </c>
      <c r="F196" s="127">
        <f>SUM(F197,)</f>
        <v>58000</v>
      </c>
      <c r="G196" s="127">
        <f>SUM(G197,)</f>
        <v>69500</v>
      </c>
      <c r="H196" s="127">
        <f>SUM(H197,)</f>
        <v>29031.5</v>
      </c>
      <c r="I196" s="119">
        <f t="shared" si="12"/>
        <v>64.37282423113595</v>
      </c>
      <c r="J196" s="119">
        <f>H196/G196*100</f>
        <v>41.77194244604316</v>
      </c>
    </row>
    <row r="197" spans="1:10" ht="27" customHeight="1">
      <c r="A197" s="125"/>
      <c r="B197" s="124">
        <v>32</v>
      </c>
      <c r="C197" s="124" t="s">
        <v>171</v>
      </c>
      <c r="D197" s="126"/>
      <c r="E197" s="127">
        <f>SUM(E198,E200,E205)</f>
        <v>45099</v>
      </c>
      <c r="F197" s="127">
        <f>SUM(F198,F200,F205)</f>
        <v>58000</v>
      </c>
      <c r="G197" s="127">
        <f>SUM(G198,G200,G205)</f>
        <v>69500</v>
      </c>
      <c r="H197" s="127">
        <f>SUM(H198,H200,H205)</f>
        <v>29031.5</v>
      </c>
      <c r="I197" s="119">
        <f t="shared" si="12"/>
        <v>64.37282423113595</v>
      </c>
      <c r="J197" s="119">
        <f>H197/G197*100</f>
        <v>41.77194244604316</v>
      </c>
    </row>
    <row r="198" spans="1:10" ht="27" customHeight="1">
      <c r="A198" s="125"/>
      <c r="B198" s="124" t="s">
        <v>5</v>
      </c>
      <c r="C198" s="124" t="s">
        <v>6</v>
      </c>
      <c r="D198" s="126"/>
      <c r="E198" s="127">
        <f>SUM(E199)</f>
        <v>3015</v>
      </c>
      <c r="F198" s="128">
        <v>3000</v>
      </c>
      <c r="G198" s="128">
        <v>3000</v>
      </c>
      <c r="H198" s="127">
        <f>SUM(H199)</f>
        <v>0</v>
      </c>
      <c r="I198" s="134">
        <v>0</v>
      </c>
      <c r="J198" s="119">
        <f>H198/G198*100</f>
        <v>0</v>
      </c>
    </row>
    <row r="199" spans="1:10" ht="27" customHeight="1">
      <c r="A199" s="129"/>
      <c r="B199" s="129" t="s">
        <v>8</v>
      </c>
      <c r="C199" s="129" t="s">
        <v>9</v>
      </c>
      <c r="D199" s="130">
        <v>47300</v>
      </c>
      <c r="E199" s="128">
        <v>3015</v>
      </c>
      <c r="F199" s="131"/>
      <c r="G199" s="131"/>
      <c r="H199" s="131">
        <v>0</v>
      </c>
      <c r="I199" s="132">
        <v>0</v>
      </c>
      <c r="J199" s="132"/>
    </row>
    <row r="200" spans="1:10" ht="27" customHeight="1">
      <c r="A200" s="125"/>
      <c r="B200" s="124" t="s">
        <v>14</v>
      </c>
      <c r="C200" s="124" t="s">
        <v>15</v>
      </c>
      <c r="D200" s="126"/>
      <c r="E200" s="127">
        <f>SUM(E201:E204)</f>
        <v>16064</v>
      </c>
      <c r="F200" s="131">
        <v>5000</v>
      </c>
      <c r="G200" s="131">
        <v>16500</v>
      </c>
      <c r="H200" s="133">
        <f>SUM(H201:H204)</f>
        <v>10570</v>
      </c>
      <c r="I200" s="134">
        <v>0</v>
      </c>
      <c r="J200" s="134">
        <f>H200/G200*100</f>
        <v>64.06060606060606</v>
      </c>
    </row>
    <row r="201" spans="1:10" ht="27" customHeight="1">
      <c r="A201" s="129"/>
      <c r="B201" s="129">
        <v>3231</v>
      </c>
      <c r="C201" s="129" t="s">
        <v>53</v>
      </c>
      <c r="D201" s="130">
        <v>47300</v>
      </c>
      <c r="E201" s="128">
        <v>1070</v>
      </c>
      <c r="F201" s="131"/>
      <c r="G201" s="131"/>
      <c r="H201" s="131">
        <v>870</v>
      </c>
      <c r="I201" s="132">
        <v>0</v>
      </c>
      <c r="J201" s="132"/>
    </row>
    <row r="202" spans="1:10" ht="27" customHeight="1">
      <c r="A202" s="129"/>
      <c r="B202" s="129">
        <v>3232</v>
      </c>
      <c r="C202" s="129" t="s">
        <v>23</v>
      </c>
      <c r="D202" s="130">
        <v>55235</v>
      </c>
      <c r="E202" s="128">
        <v>0</v>
      </c>
      <c r="F202" s="131"/>
      <c r="G202" s="131"/>
      <c r="H202" s="131">
        <v>0</v>
      </c>
      <c r="I202" s="132">
        <v>0</v>
      </c>
      <c r="J202" s="132"/>
    </row>
    <row r="203" spans="1:10" ht="27" customHeight="1">
      <c r="A203" s="129"/>
      <c r="B203" s="129">
        <v>3235</v>
      </c>
      <c r="C203" s="129" t="s">
        <v>248</v>
      </c>
      <c r="D203" s="130">
        <v>55235</v>
      </c>
      <c r="E203" s="128">
        <v>4200</v>
      </c>
      <c r="F203" s="131"/>
      <c r="G203" s="131"/>
      <c r="H203" s="131">
        <v>0</v>
      </c>
      <c r="I203" s="132">
        <v>0</v>
      </c>
      <c r="J203" s="132"/>
    </row>
    <row r="204" spans="1:10" ht="27" customHeight="1">
      <c r="A204" s="129"/>
      <c r="B204" s="129">
        <v>3239</v>
      </c>
      <c r="C204" s="129" t="s">
        <v>21</v>
      </c>
      <c r="D204" s="130">
        <v>47300</v>
      </c>
      <c r="E204" s="128">
        <v>10794</v>
      </c>
      <c r="F204" s="131"/>
      <c r="G204" s="131"/>
      <c r="H204" s="131">
        <v>9700</v>
      </c>
      <c r="I204" s="132">
        <v>0</v>
      </c>
      <c r="J204" s="132"/>
    </row>
    <row r="205" spans="1:10" ht="27" customHeight="1">
      <c r="A205" s="125"/>
      <c r="B205" s="124" t="s">
        <v>10</v>
      </c>
      <c r="C205" s="124" t="s">
        <v>11</v>
      </c>
      <c r="D205" s="126"/>
      <c r="E205" s="127">
        <f>E206+E207</f>
        <v>26020</v>
      </c>
      <c r="F205" s="131">
        <v>50000</v>
      </c>
      <c r="G205" s="131">
        <v>50000</v>
      </c>
      <c r="H205" s="133">
        <f>H206+H207</f>
        <v>18461.5</v>
      </c>
      <c r="I205" s="134">
        <f>H205/E205*100</f>
        <v>70.95119139123751</v>
      </c>
      <c r="J205" s="134">
        <f>H205/G205*100</f>
        <v>36.923</v>
      </c>
    </row>
    <row r="206" spans="1:10" ht="27" customHeight="1">
      <c r="A206" s="129"/>
      <c r="B206" s="129" t="s">
        <v>17</v>
      </c>
      <c r="C206" s="129" t="s">
        <v>30</v>
      </c>
      <c r="D206" s="130">
        <v>47300</v>
      </c>
      <c r="E206" s="128">
        <v>20020</v>
      </c>
      <c r="F206" s="131"/>
      <c r="G206" s="131"/>
      <c r="H206" s="131">
        <v>18461.5</v>
      </c>
      <c r="I206" s="132">
        <f>H206/E206*100</f>
        <v>92.21528471528472</v>
      </c>
      <c r="J206" s="132"/>
    </row>
    <row r="207" spans="1:10" ht="27" customHeight="1">
      <c r="A207" s="129"/>
      <c r="B207" s="129" t="s">
        <v>17</v>
      </c>
      <c r="C207" s="129" t="s">
        <v>305</v>
      </c>
      <c r="D207" s="130">
        <v>55235</v>
      </c>
      <c r="E207" s="128">
        <v>6000</v>
      </c>
      <c r="F207" s="131"/>
      <c r="G207" s="131"/>
      <c r="H207" s="131">
        <v>0</v>
      </c>
      <c r="I207" s="132">
        <f>H207/E207*100</f>
        <v>0</v>
      </c>
      <c r="J207" s="132"/>
    </row>
    <row r="208" spans="1:10" ht="27" customHeight="1">
      <c r="A208" s="124" t="s">
        <v>349</v>
      </c>
      <c r="B208" s="125" t="s">
        <v>3</v>
      </c>
      <c r="C208" s="124" t="s">
        <v>350</v>
      </c>
      <c r="D208" s="126"/>
      <c r="E208" s="133">
        <f>E209</f>
        <v>0</v>
      </c>
      <c r="F208" s="133">
        <f aca="true" t="shared" si="14" ref="F208:H210">F209</f>
        <v>0</v>
      </c>
      <c r="G208" s="133">
        <f t="shared" si="14"/>
        <v>0</v>
      </c>
      <c r="H208" s="133">
        <f t="shared" si="14"/>
        <v>0</v>
      </c>
      <c r="I208" s="134" t="e">
        <f aca="true" t="shared" si="15" ref="I208:I217">H208/E208*100</f>
        <v>#DIV/0!</v>
      </c>
      <c r="J208" s="134">
        <v>0</v>
      </c>
    </row>
    <row r="209" spans="1:10" ht="27" customHeight="1">
      <c r="A209" s="125"/>
      <c r="B209" s="124">
        <v>3</v>
      </c>
      <c r="C209" s="124" t="s">
        <v>172</v>
      </c>
      <c r="D209" s="126"/>
      <c r="E209" s="127">
        <f>E210+E215</f>
        <v>0</v>
      </c>
      <c r="F209" s="127">
        <f t="shared" si="14"/>
        <v>0</v>
      </c>
      <c r="G209" s="127">
        <f t="shared" si="14"/>
        <v>0</v>
      </c>
      <c r="H209" s="127">
        <f t="shared" si="14"/>
        <v>0</v>
      </c>
      <c r="I209" s="119" t="e">
        <f t="shared" si="15"/>
        <v>#DIV/0!</v>
      </c>
      <c r="J209" s="134">
        <v>0</v>
      </c>
    </row>
    <row r="210" spans="1:10" ht="27" customHeight="1">
      <c r="A210" s="125"/>
      <c r="B210" s="124">
        <v>31</v>
      </c>
      <c r="C210" s="124" t="s">
        <v>252</v>
      </c>
      <c r="D210" s="126"/>
      <c r="E210" s="127">
        <f>E211</f>
        <v>0</v>
      </c>
      <c r="F210" s="127">
        <f t="shared" si="14"/>
        <v>0</v>
      </c>
      <c r="G210" s="127">
        <f t="shared" si="14"/>
        <v>0</v>
      </c>
      <c r="H210" s="127">
        <f>H211</f>
        <v>0</v>
      </c>
      <c r="I210" s="119" t="e">
        <f t="shared" si="15"/>
        <v>#DIV/0!</v>
      </c>
      <c r="J210" s="134">
        <v>0</v>
      </c>
    </row>
    <row r="211" spans="1:10" ht="27" customHeight="1">
      <c r="A211" s="125"/>
      <c r="B211" s="124">
        <v>311</v>
      </c>
      <c r="C211" s="124" t="s">
        <v>253</v>
      </c>
      <c r="D211" s="126"/>
      <c r="E211" s="127">
        <f>E212</f>
        <v>0</v>
      </c>
      <c r="F211" s="127">
        <f>F212</f>
        <v>0</v>
      </c>
      <c r="G211" s="127">
        <f>G212</f>
        <v>0</v>
      </c>
      <c r="H211" s="127">
        <f>H212</f>
        <v>0</v>
      </c>
      <c r="I211" s="134" t="e">
        <f t="shared" si="15"/>
        <v>#DIV/0!</v>
      </c>
      <c r="J211" s="134">
        <v>0</v>
      </c>
    </row>
    <row r="212" spans="1:10" ht="27" customHeight="1">
      <c r="A212" s="129"/>
      <c r="B212" s="129">
        <v>3111</v>
      </c>
      <c r="C212" s="129" t="s">
        <v>314</v>
      </c>
      <c r="D212" s="130">
        <v>58300</v>
      </c>
      <c r="E212" s="128">
        <v>0</v>
      </c>
      <c r="F212" s="131"/>
      <c r="G212" s="131"/>
      <c r="H212" s="131">
        <v>0</v>
      </c>
      <c r="I212" s="132" t="e">
        <f t="shared" si="15"/>
        <v>#DIV/0!</v>
      </c>
      <c r="J212" s="132"/>
    </row>
    <row r="213" spans="1:10" ht="27" customHeight="1">
      <c r="A213" s="125"/>
      <c r="B213" s="124">
        <v>312</v>
      </c>
      <c r="C213" s="124" t="s">
        <v>255</v>
      </c>
      <c r="D213" s="126"/>
      <c r="E213" s="127">
        <f>SUM(E214:E214)</f>
        <v>0</v>
      </c>
      <c r="F213" s="131">
        <v>0</v>
      </c>
      <c r="G213" s="131">
        <v>0</v>
      </c>
      <c r="H213" s="133">
        <v>0</v>
      </c>
      <c r="I213" s="134" t="e">
        <f t="shared" si="15"/>
        <v>#DIV/0!</v>
      </c>
      <c r="J213" s="134">
        <v>0</v>
      </c>
    </row>
    <row r="214" spans="1:10" ht="27" customHeight="1">
      <c r="A214" s="129"/>
      <c r="B214" s="129">
        <v>3121</v>
      </c>
      <c r="C214" s="129" t="s">
        <v>342</v>
      </c>
      <c r="D214" s="130">
        <v>58300</v>
      </c>
      <c r="E214" s="128">
        <v>0</v>
      </c>
      <c r="F214" s="131"/>
      <c r="G214" s="131">
        <v>0</v>
      </c>
      <c r="H214" s="131">
        <v>0</v>
      </c>
      <c r="I214" s="132" t="e">
        <f t="shared" si="15"/>
        <v>#DIV/0!</v>
      </c>
      <c r="J214" s="132"/>
    </row>
    <row r="215" spans="1:10" ht="27" customHeight="1">
      <c r="A215" s="125"/>
      <c r="B215" s="124">
        <v>32</v>
      </c>
      <c r="C215" s="124" t="s">
        <v>171</v>
      </c>
      <c r="D215" s="126"/>
      <c r="E215" s="127">
        <f>SUM(E216,E218,E223)</f>
        <v>0</v>
      </c>
      <c r="F215" s="127">
        <f>SUM(F216,F218,F223)</f>
        <v>0</v>
      </c>
      <c r="G215" s="127">
        <v>0</v>
      </c>
      <c r="H215" s="127">
        <v>0</v>
      </c>
      <c r="I215" s="119" t="e">
        <f t="shared" si="15"/>
        <v>#DIV/0!</v>
      </c>
      <c r="J215" s="134">
        <v>0</v>
      </c>
    </row>
    <row r="216" spans="1:10" ht="27" customHeight="1">
      <c r="A216" s="125"/>
      <c r="B216" s="124" t="s">
        <v>5</v>
      </c>
      <c r="C216" s="124" t="s">
        <v>6</v>
      </c>
      <c r="D216" s="126"/>
      <c r="E216" s="127">
        <f>SUM(E217:E218)</f>
        <v>0</v>
      </c>
      <c r="F216" s="128">
        <v>0</v>
      </c>
      <c r="G216" s="128">
        <v>0</v>
      </c>
      <c r="H216" s="127">
        <v>0</v>
      </c>
      <c r="I216" s="119" t="e">
        <f t="shared" si="15"/>
        <v>#DIV/0!</v>
      </c>
      <c r="J216" s="134">
        <v>0</v>
      </c>
    </row>
    <row r="217" spans="1:10" ht="27" customHeight="1">
      <c r="A217" s="129"/>
      <c r="B217" s="129">
        <v>3212</v>
      </c>
      <c r="C217" s="129" t="s">
        <v>259</v>
      </c>
      <c r="D217" s="130">
        <v>58300</v>
      </c>
      <c r="E217" s="128">
        <v>0</v>
      </c>
      <c r="F217" s="131">
        <v>0</v>
      </c>
      <c r="G217" s="131">
        <v>0</v>
      </c>
      <c r="H217" s="131">
        <v>0</v>
      </c>
      <c r="I217" s="132" t="e">
        <f t="shared" si="15"/>
        <v>#DIV/0!</v>
      </c>
      <c r="J217" s="132"/>
    </row>
    <row r="218" spans="1:10" ht="27" customHeight="1">
      <c r="A218" s="124" t="s">
        <v>306</v>
      </c>
      <c r="B218" s="125" t="s">
        <v>3</v>
      </c>
      <c r="C218" s="124" t="s">
        <v>307</v>
      </c>
      <c r="D218" s="126"/>
      <c r="E218" s="127">
        <f>E219</f>
        <v>0</v>
      </c>
      <c r="F218" s="127">
        <f>F219</f>
        <v>0</v>
      </c>
      <c r="G218" s="127">
        <f>G219</f>
        <v>5000</v>
      </c>
      <c r="H218" s="127">
        <f>H219</f>
        <v>4500</v>
      </c>
      <c r="I218" s="134">
        <v>0</v>
      </c>
      <c r="J218" s="134">
        <v>0</v>
      </c>
    </row>
    <row r="219" spans="1:10" ht="27" customHeight="1">
      <c r="A219" s="125"/>
      <c r="B219" s="124">
        <v>3</v>
      </c>
      <c r="C219" s="124" t="s">
        <v>172</v>
      </c>
      <c r="D219" s="126"/>
      <c r="E219" s="127">
        <f>SUM(E220,E384)</f>
        <v>0</v>
      </c>
      <c r="F219" s="127">
        <f>SUM(F220,F384)</f>
        <v>0</v>
      </c>
      <c r="G219" s="127">
        <f>SUM(G220,G384)</f>
        <v>5000</v>
      </c>
      <c r="H219" s="127">
        <f>SUM(H220,H384)</f>
        <v>4500</v>
      </c>
      <c r="I219" s="134">
        <v>0</v>
      </c>
      <c r="J219" s="134">
        <v>0</v>
      </c>
    </row>
    <row r="220" spans="1:10" ht="27" customHeight="1">
      <c r="A220" s="125"/>
      <c r="B220" s="124">
        <v>32</v>
      </c>
      <c r="C220" s="124" t="s">
        <v>171</v>
      </c>
      <c r="D220" s="126"/>
      <c r="E220" s="127">
        <f>SUM(E221+E224)</f>
        <v>0</v>
      </c>
      <c r="F220" s="127">
        <f>SUM(F221,F365,F370,F380)</f>
        <v>0</v>
      </c>
      <c r="G220" s="127">
        <f>G221+G224</f>
        <v>5000</v>
      </c>
      <c r="H220" s="127">
        <f>SUM(H221,H365,H370,H380)</f>
        <v>4500</v>
      </c>
      <c r="I220" s="134">
        <v>0</v>
      </c>
      <c r="J220" s="134">
        <v>0</v>
      </c>
    </row>
    <row r="221" spans="1:10" ht="27" customHeight="1">
      <c r="A221" s="125"/>
      <c r="B221" s="124" t="s">
        <v>5</v>
      </c>
      <c r="C221" s="124" t="s">
        <v>6</v>
      </c>
      <c r="D221" s="126"/>
      <c r="E221" s="127">
        <f>SUM(E222:E223)</f>
        <v>0</v>
      </c>
      <c r="F221" s="128">
        <v>0</v>
      </c>
      <c r="G221" s="128">
        <v>4500</v>
      </c>
      <c r="H221" s="127">
        <f>SUM(H222:H223)</f>
        <v>4500</v>
      </c>
      <c r="I221" s="134">
        <v>0</v>
      </c>
      <c r="J221" s="134">
        <v>0</v>
      </c>
    </row>
    <row r="222" spans="1:10" ht="27" customHeight="1">
      <c r="A222" s="129"/>
      <c r="B222" s="129" t="s">
        <v>8</v>
      </c>
      <c r="C222" s="129" t="s">
        <v>9</v>
      </c>
      <c r="D222" s="130">
        <v>53082</v>
      </c>
      <c r="E222" s="128">
        <v>0</v>
      </c>
      <c r="F222" s="131">
        <v>0</v>
      </c>
      <c r="G222" s="131">
        <v>0</v>
      </c>
      <c r="H222" s="131">
        <v>2100</v>
      </c>
      <c r="I222" s="132">
        <v>0</v>
      </c>
      <c r="J222" s="132"/>
    </row>
    <row r="223" spans="1:10" ht="27" customHeight="1">
      <c r="A223" s="129"/>
      <c r="B223" s="129">
        <v>3213</v>
      </c>
      <c r="C223" s="129" t="s">
        <v>36</v>
      </c>
      <c r="D223" s="130">
        <v>53082</v>
      </c>
      <c r="E223" s="128">
        <v>0</v>
      </c>
      <c r="F223" s="131">
        <v>0</v>
      </c>
      <c r="G223" s="131">
        <v>0</v>
      </c>
      <c r="H223" s="131">
        <v>2400</v>
      </c>
      <c r="I223" s="132">
        <v>0</v>
      </c>
      <c r="J223" s="132"/>
    </row>
    <row r="224" spans="1:10" ht="27" customHeight="1">
      <c r="A224" s="125"/>
      <c r="B224" s="124" t="s">
        <v>14</v>
      </c>
      <c r="C224" s="124" t="s">
        <v>15</v>
      </c>
      <c r="D224" s="126"/>
      <c r="E224" s="127">
        <f>SUM(E225)</f>
        <v>0</v>
      </c>
      <c r="F224" s="131">
        <v>0</v>
      </c>
      <c r="G224" s="131">
        <v>500</v>
      </c>
      <c r="H224" s="133">
        <f>H225</f>
        <v>0</v>
      </c>
      <c r="I224" s="134">
        <v>0</v>
      </c>
      <c r="J224" s="134">
        <v>0</v>
      </c>
    </row>
    <row r="225" spans="1:10" ht="27" customHeight="1">
      <c r="A225" s="129"/>
      <c r="B225" s="129">
        <v>3239</v>
      </c>
      <c r="C225" s="129" t="s">
        <v>21</v>
      </c>
      <c r="D225" s="130">
        <v>53082</v>
      </c>
      <c r="E225" s="128">
        <v>0</v>
      </c>
      <c r="F225" s="131">
        <v>0</v>
      </c>
      <c r="G225" s="131">
        <v>0</v>
      </c>
      <c r="H225" s="131">
        <v>0</v>
      </c>
      <c r="I225" s="132">
        <v>0</v>
      </c>
      <c r="J225" s="132"/>
    </row>
    <row r="226" spans="1:10" ht="27" customHeight="1">
      <c r="A226" s="124" t="s">
        <v>308</v>
      </c>
      <c r="B226" s="125" t="s">
        <v>3</v>
      </c>
      <c r="C226" s="124" t="s">
        <v>309</v>
      </c>
      <c r="D226" s="126"/>
      <c r="E226" s="127">
        <f>E227</f>
        <v>4000</v>
      </c>
      <c r="F226" s="127">
        <f>F227</f>
        <v>2000</v>
      </c>
      <c r="G226" s="127">
        <f>G227</f>
        <v>2000</v>
      </c>
      <c r="H226" s="127">
        <f>H227</f>
        <v>0</v>
      </c>
      <c r="I226" s="119">
        <f>H226/E226*100</f>
        <v>0</v>
      </c>
      <c r="J226" s="119">
        <f>H226/G226*100</f>
        <v>0</v>
      </c>
    </row>
    <row r="227" spans="1:10" ht="27" customHeight="1">
      <c r="A227" s="125"/>
      <c r="B227" s="124">
        <v>3</v>
      </c>
      <c r="C227" s="124" t="s">
        <v>172</v>
      </c>
      <c r="D227" s="126"/>
      <c r="E227" s="127">
        <f>SUM(E228,)</f>
        <v>4000</v>
      </c>
      <c r="F227" s="127">
        <f>SUM(F228,)</f>
        <v>2000</v>
      </c>
      <c r="G227" s="127">
        <f>SUM(G228,)</f>
        <v>2000</v>
      </c>
      <c r="H227" s="127">
        <f>SUM(H228,)</f>
        <v>0</v>
      </c>
      <c r="I227" s="119">
        <f>H227/E227*100</f>
        <v>0</v>
      </c>
      <c r="J227" s="119">
        <f>H227/G227*100</f>
        <v>0</v>
      </c>
    </row>
    <row r="228" spans="1:10" ht="27" customHeight="1">
      <c r="A228" s="125"/>
      <c r="B228" s="124">
        <v>32</v>
      </c>
      <c r="C228" s="124" t="s">
        <v>171</v>
      </c>
      <c r="D228" s="126"/>
      <c r="E228" s="127">
        <f>SUM(E229,E231,E234)</f>
        <v>4000</v>
      </c>
      <c r="F228" s="127">
        <f>SUM(F229,F231,F234)</f>
        <v>2000</v>
      </c>
      <c r="G228" s="127">
        <f>SUM(G229,G231,G234)</f>
        <v>2000</v>
      </c>
      <c r="H228" s="127">
        <f>SUM(H229,H231,H234)</f>
        <v>0</v>
      </c>
      <c r="I228" s="119">
        <f>H228/E228*100</f>
        <v>0</v>
      </c>
      <c r="J228" s="119">
        <f>H228/G228*100</f>
        <v>0</v>
      </c>
    </row>
    <row r="229" spans="1:10" ht="27" customHeight="1">
      <c r="A229" s="125"/>
      <c r="B229" s="124" t="s">
        <v>5</v>
      </c>
      <c r="C229" s="124" t="s">
        <v>6</v>
      </c>
      <c r="D229" s="126"/>
      <c r="E229" s="127">
        <f>SUM(E230)</f>
        <v>0</v>
      </c>
      <c r="F229" s="128">
        <v>400</v>
      </c>
      <c r="G229" s="128">
        <v>400</v>
      </c>
      <c r="H229" s="127">
        <f>H230</f>
        <v>0</v>
      </c>
      <c r="I229" s="134">
        <v>0</v>
      </c>
      <c r="J229" s="134">
        <v>0</v>
      </c>
    </row>
    <row r="230" spans="1:10" ht="27" customHeight="1">
      <c r="A230" s="129"/>
      <c r="B230" s="129" t="s">
        <v>8</v>
      </c>
      <c r="C230" s="129" t="s">
        <v>9</v>
      </c>
      <c r="D230" s="130">
        <v>53080</v>
      </c>
      <c r="E230" s="128">
        <v>0</v>
      </c>
      <c r="F230" s="131"/>
      <c r="G230" s="131"/>
      <c r="H230" s="131">
        <v>0</v>
      </c>
      <c r="I230" s="132">
        <v>0</v>
      </c>
      <c r="J230" s="132"/>
    </row>
    <row r="231" spans="1:10" ht="27" customHeight="1">
      <c r="A231" s="125"/>
      <c r="B231" s="124" t="s">
        <v>37</v>
      </c>
      <c r="C231" s="124" t="s">
        <v>38</v>
      </c>
      <c r="D231" s="126"/>
      <c r="E231" s="133">
        <f>SUM(E232:E233)</f>
        <v>2364</v>
      </c>
      <c r="F231" s="131">
        <v>700</v>
      </c>
      <c r="G231" s="131">
        <v>700</v>
      </c>
      <c r="H231" s="133">
        <f>SUM(H232:H233)</f>
        <v>0</v>
      </c>
      <c r="I231" s="134">
        <f>H231/E231*100</f>
        <v>0</v>
      </c>
      <c r="J231" s="134">
        <f>H231/G231*100</f>
        <v>0</v>
      </c>
    </row>
    <row r="232" spans="1:10" ht="27" customHeight="1">
      <c r="A232" s="129"/>
      <c r="B232" s="129" t="s">
        <v>46</v>
      </c>
      <c r="C232" s="129" t="s">
        <v>47</v>
      </c>
      <c r="D232" s="130">
        <v>53080</v>
      </c>
      <c r="E232" s="128">
        <v>95</v>
      </c>
      <c r="F232" s="131"/>
      <c r="G232" s="131"/>
      <c r="H232" s="131">
        <v>0</v>
      </c>
      <c r="I232" s="132">
        <f>H232/E232*100</f>
        <v>0</v>
      </c>
      <c r="J232" s="132"/>
    </row>
    <row r="233" spans="1:10" ht="27" customHeight="1">
      <c r="A233" s="129"/>
      <c r="B233" s="129">
        <v>3225</v>
      </c>
      <c r="C233" s="129" t="s">
        <v>51</v>
      </c>
      <c r="D233" s="130">
        <v>53080</v>
      </c>
      <c r="E233" s="128">
        <v>2269</v>
      </c>
      <c r="F233" s="131"/>
      <c r="G233" s="131"/>
      <c r="H233" s="131">
        <v>0</v>
      </c>
      <c r="I233" s="132">
        <v>0</v>
      </c>
      <c r="J233" s="132"/>
    </row>
    <row r="234" spans="1:10" ht="27" customHeight="1">
      <c r="A234" s="125"/>
      <c r="B234" s="124" t="s">
        <v>10</v>
      </c>
      <c r="C234" s="124" t="s">
        <v>11</v>
      </c>
      <c r="D234" s="126"/>
      <c r="E234" s="127">
        <f>E235</f>
        <v>1636</v>
      </c>
      <c r="F234" s="131">
        <v>900</v>
      </c>
      <c r="G234" s="131">
        <v>900</v>
      </c>
      <c r="H234" s="133">
        <f>H235</f>
        <v>0</v>
      </c>
      <c r="I234" s="134">
        <v>0</v>
      </c>
      <c r="J234" s="134">
        <f>H234/G234*100</f>
        <v>0</v>
      </c>
    </row>
    <row r="235" spans="1:10" ht="27" customHeight="1">
      <c r="A235" s="129"/>
      <c r="B235" s="129" t="s">
        <v>17</v>
      </c>
      <c r="C235" s="129" t="s">
        <v>30</v>
      </c>
      <c r="D235" s="130">
        <v>53080</v>
      </c>
      <c r="E235" s="128">
        <v>1636</v>
      </c>
      <c r="F235" s="131"/>
      <c r="G235" s="131"/>
      <c r="H235" s="131">
        <v>0</v>
      </c>
      <c r="I235" s="132">
        <v>0</v>
      </c>
      <c r="J235" s="132"/>
    </row>
    <row r="236" spans="1:10" ht="27" customHeight="1">
      <c r="A236" s="124" t="s">
        <v>310</v>
      </c>
      <c r="B236" s="125" t="s">
        <v>3</v>
      </c>
      <c r="C236" s="124" t="s">
        <v>311</v>
      </c>
      <c r="D236" s="126"/>
      <c r="E236" s="127">
        <f>E237</f>
        <v>4838</v>
      </c>
      <c r="F236" s="127">
        <f>F237</f>
        <v>7000</v>
      </c>
      <c r="G236" s="127">
        <f>G237</f>
        <v>7000</v>
      </c>
      <c r="H236" s="127">
        <f>H237</f>
        <v>7000</v>
      </c>
      <c r="I236" s="119">
        <f aca="true" t="shared" si="16" ref="I236:I245">H236/E236*100</f>
        <v>144.68788755684167</v>
      </c>
      <c r="J236" s="119">
        <f>H236/G236*100</f>
        <v>100</v>
      </c>
    </row>
    <row r="237" spans="1:10" ht="27" customHeight="1">
      <c r="A237" s="125"/>
      <c r="B237" s="124">
        <v>3</v>
      </c>
      <c r="C237" s="124" t="s">
        <v>172</v>
      </c>
      <c r="D237" s="126"/>
      <c r="E237" s="127">
        <f>SUM(E238,E402)</f>
        <v>4838</v>
      </c>
      <c r="F237" s="127">
        <f>SUM(F238,F402)</f>
        <v>7000</v>
      </c>
      <c r="G237" s="127">
        <f>SUM(G238,G402)</f>
        <v>7000</v>
      </c>
      <c r="H237" s="127">
        <f>SUM(H238,H402)</f>
        <v>7000</v>
      </c>
      <c r="I237" s="119">
        <f t="shared" si="16"/>
        <v>144.68788755684167</v>
      </c>
      <c r="J237" s="119">
        <f>H237/G237*100</f>
        <v>100</v>
      </c>
    </row>
    <row r="238" spans="1:10" ht="27" customHeight="1">
      <c r="A238" s="125"/>
      <c r="B238" s="124">
        <v>32</v>
      </c>
      <c r="C238" s="124" t="s">
        <v>171</v>
      </c>
      <c r="D238" s="126"/>
      <c r="E238" s="127">
        <f>SUM(,E239,E244)</f>
        <v>4838</v>
      </c>
      <c r="F238" s="127">
        <f>SUM(,F239,F244)</f>
        <v>7000</v>
      </c>
      <c r="G238" s="127">
        <f>SUM(,G239,G244+G242)</f>
        <v>7000</v>
      </c>
      <c r="H238" s="127">
        <f>SUM(,H239,H244,H242)</f>
        <v>7000</v>
      </c>
      <c r="I238" s="119">
        <f t="shared" si="16"/>
        <v>144.68788755684167</v>
      </c>
      <c r="J238" s="119">
        <f>H238/G238*100</f>
        <v>100</v>
      </c>
    </row>
    <row r="239" spans="1:10" ht="27" customHeight="1">
      <c r="A239" s="125"/>
      <c r="B239" s="124" t="s">
        <v>37</v>
      </c>
      <c r="C239" s="124" t="s">
        <v>38</v>
      </c>
      <c r="D239" s="126"/>
      <c r="E239" s="133">
        <f>SUM(E240:E241)</f>
        <v>315</v>
      </c>
      <c r="F239" s="131">
        <v>3000</v>
      </c>
      <c r="G239" s="131"/>
      <c r="H239" s="133">
        <f>SUM(H240:H241)</f>
        <v>0</v>
      </c>
      <c r="I239" s="134">
        <f t="shared" si="16"/>
        <v>0</v>
      </c>
      <c r="J239" s="134" t="e">
        <f>H239/G239*100</f>
        <v>#DIV/0!</v>
      </c>
    </row>
    <row r="240" spans="1:10" ht="27" customHeight="1">
      <c r="A240" s="129"/>
      <c r="B240" s="129" t="s">
        <v>46</v>
      </c>
      <c r="C240" s="129" t="s">
        <v>47</v>
      </c>
      <c r="D240" s="130">
        <v>11001</v>
      </c>
      <c r="E240" s="128">
        <v>315</v>
      </c>
      <c r="F240" s="131"/>
      <c r="G240" s="131"/>
      <c r="H240" s="131"/>
      <c r="I240" s="132">
        <f t="shared" si="16"/>
        <v>0</v>
      </c>
      <c r="J240" s="132"/>
    </row>
    <row r="241" spans="1:10" ht="27" customHeight="1">
      <c r="A241" s="129"/>
      <c r="B241" s="129">
        <v>3225</v>
      </c>
      <c r="C241" s="129" t="s">
        <v>51</v>
      </c>
      <c r="D241" s="130">
        <v>11001</v>
      </c>
      <c r="E241" s="128">
        <v>0</v>
      </c>
      <c r="F241" s="131"/>
      <c r="G241" s="131"/>
      <c r="H241" s="131">
        <v>0</v>
      </c>
      <c r="I241" s="132" t="e">
        <f t="shared" si="16"/>
        <v>#DIV/0!</v>
      </c>
      <c r="J241" s="132"/>
    </row>
    <row r="242" spans="1:10" ht="27" customHeight="1">
      <c r="A242" s="125"/>
      <c r="B242" s="124">
        <v>323</v>
      </c>
      <c r="C242" s="124" t="s">
        <v>15</v>
      </c>
      <c r="D242" s="126"/>
      <c r="E242" s="133">
        <v>0</v>
      </c>
      <c r="F242" s="131"/>
      <c r="G242" s="131">
        <v>7000</v>
      </c>
      <c r="H242" s="133">
        <v>7000</v>
      </c>
      <c r="I242" s="134" t="e">
        <f>H242/E242*100</f>
        <v>#DIV/0!</v>
      </c>
      <c r="J242" s="134">
        <f>H242/G242*100</f>
        <v>100</v>
      </c>
    </row>
    <row r="243" spans="1:10" ht="27" customHeight="1">
      <c r="A243" s="125"/>
      <c r="B243" s="124">
        <v>3239</v>
      </c>
      <c r="C243" s="124" t="s">
        <v>21</v>
      </c>
      <c r="D243" s="126"/>
      <c r="E243" s="133">
        <v>0</v>
      </c>
      <c r="F243" s="131"/>
      <c r="G243" s="131"/>
      <c r="H243" s="131">
        <v>7000</v>
      </c>
      <c r="I243" s="134" t="e">
        <f>H243/E243*100</f>
        <v>#DIV/0!</v>
      </c>
      <c r="J243" s="134" t="e">
        <f>H243/G243*100</f>
        <v>#DIV/0!</v>
      </c>
    </row>
    <row r="244" spans="1:10" ht="27" customHeight="1">
      <c r="A244" s="125"/>
      <c r="B244" s="124" t="s">
        <v>10</v>
      </c>
      <c r="C244" s="124" t="s">
        <v>11</v>
      </c>
      <c r="D244" s="126"/>
      <c r="E244" s="127">
        <f>E245</f>
        <v>4523</v>
      </c>
      <c r="F244" s="131">
        <v>4000</v>
      </c>
      <c r="G244" s="131"/>
      <c r="H244" s="133">
        <f>H245</f>
        <v>0</v>
      </c>
      <c r="I244" s="134">
        <f t="shared" si="16"/>
        <v>0</v>
      </c>
      <c r="J244" s="134" t="e">
        <f>H244/G244*100</f>
        <v>#DIV/0!</v>
      </c>
    </row>
    <row r="245" spans="1:10" ht="27" customHeight="1">
      <c r="A245" s="129"/>
      <c r="B245" s="129" t="s">
        <v>17</v>
      </c>
      <c r="C245" s="129" t="s">
        <v>30</v>
      </c>
      <c r="D245" s="130">
        <v>11001</v>
      </c>
      <c r="E245" s="128">
        <v>4523</v>
      </c>
      <c r="F245" s="131"/>
      <c r="G245" s="131"/>
      <c r="H245" s="131">
        <v>0</v>
      </c>
      <c r="I245" s="132">
        <f t="shared" si="16"/>
        <v>0</v>
      </c>
      <c r="J245" s="132"/>
    </row>
    <row r="246" spans="1:10" ht="27" customHeight="1">
      <c r="A246" s="124" t="s">
        <v>312</v>
      </c>
      <c r="B246" s="125" t="s">
        <v>3</v>
      </c>
      <c r="C246" s="124" t="s">
        <v>313</v>
      </c>
      <c r="D246" s="126"/>
      <c r="E246" s="133">
        <f>E247</f>
        <v>11016</v>
      </c>
      <c r="F246" s="133">
        <f aca="true" t="shared" si="17" ref="F246:H247">F247</f>
        <v>0</v>
      </c>
      <c r="G246" s="133">
        <f t="shared" si="17"/>
        <v>3000</v>
      </c>
      <c r="H246" s="133">
        <f t="shared" si="17"/>
        <v>1296</v>
      </c>
      <c r="I246" s="134">
        <v>0</v>
      </c>
      <c r="J246" s="134">
        <f>H246/G246*100</f>
        <v>43.2</v>
      </c>
    </row>
    <row r="247" spans="1:10" ht="27" customHeight="1">
      <c r="A247" s="125"/>
      <c r="B247" s="124">
        <v>3</v>
      </c>
      <c r="C247" s="124" t="s">
        <v>172</v>
      </c>
      <c r="D247" s="126"/>
      <c r="E247" s="127">
        <f>E248</f>
        <v>11016</v>
      </c>
      <c r="F247" s="127">
        <f t="shared" si="17"/>
        <v>0</v>
      </c>
      <c r="G247" s="127">
        <f t="shared" si="17"/>
        <v>3000</v>
      </c>
      <c r="H247" s="127">
        <f t="shared" si="17"/>
        <v>1296</v>
      </c>
      <c r="I247" s="134">
        <v>0</v>
      </c>
      <c r="J247" s="119">
        <f>H247/G247*100</f>
        <v>43.2</v>
      </c>
    </row>
    <row r="248" spans="1:10" ht="27" customHeight="1">
      <c r="A248" s="125"/>
      <c r="B248" s="124">
        <v>31</v>
      </c>
      <c r="C248" s="124" t="s">
        <v>252</v>
      </c>
      <c r="D248" s="126"/>
      <c r="E248" s="127">
        <f>E249+E251</f>
        <v>11016</v>
      </c>
      <c r="F248" s="127">
        <f>F249+F251</f>
        <v>0</v>
      </c>
      <c r="G248" s="127">
        <f>G249+G251</f>
        <v>3000</v>
      </c>
      <c r="H248" s="127">
        <f>H249+H251</f>
        <v>1296</v>
      </c>
      <c r="I248" s="134">
        <v>0</v>
      </c>
      <c r="J248" s="119">
        <f>H248/G248*100</f>
        <v>43.2</v>
      </c>
    </row>
    <row r="249" spans="1:10" ht="27" customHeight="1">
      <c r="A249" s="125"/>
      <c r="B249" s="124">
        <v>311</v>
      </c>
      <c r="C249" s="124" t="s">
        <v>253</v>
      </c>
      <c r="D249" s="126"/>
      <c r="E249" s="127">
        <f>E250</f>
        <v>9456</v>
      </c>
      <c r="F249" s="127">
        <f>F250</f>
        <v>0</v>
      </c>
      <c r="G249" s="128">
        <v>2575</v>
      </c>
      <c r="H249" s="127">
        <f>H250</f>
        <v>1112.45</v>
      </c>
      <c r="I249" s="134">
        <v>0</v>
      </c>
      <c r="J249" s="134">
        <f>H249/G249*100</f>
        <v>43.20194174757282</v>
      </c>
    </row>
    <row r="250" spans="1:10" ht="27" customHeight="1">
      <c r="A250" s="129"/>
      <c r="B250" s="129">
        <v>3111</v>
      </c>
      <c r="C250" s="129" t="s">
        <v>314</v>
      </c>
      <c r="D250" s="130">
        <v>53082</v>
      </c>
      <c r="E250" s="128">
        <v>9456</v>
      </c>
      <c r="F250" s="131"/>
      <c r="G250" s="131"/>
      <c r="H250" s="131">
        <v>1112.45</v>
      </c>
      <c r="I250" s="132">
        <v>0</v>
      </c>
      <c r="J250" s="132"/>
    </row>
    <row r="251" spans="1:10" ht="27" customHeight="1">
      <c r="A251" s="125"/>
      <c r="B251" s="124">
        <v>313</v>
      </c>
      <c r="C251" s="124" t="s">
        <v>256</v>
      </c>
      <c r="D251" s="126"/>
      <c r="E251" s="127">
        <f>E252</f>
        <v>1560</v>
      </c>
      <c r="F251" s="128">
        <v>0</v>
      </c>
      <c r="G251" s="128">
        <v>425</v>
      </c>
      <c r="H251" s="127">
        <f>H252</f>
        <v>183.55</v>
      </c>
      <c r="I251" s="134">
        <v>0</v>
      </c>
      <c r="J251" s="134">
        <f>H251/G251*100</f>
        <v>43.188235294117646</v>
      </c>
    </row>
    <row r="252" spans="1:10" ht="27" customHeight="1">
      <c r="A252" s="129"/>
      <c r="B252" s="129">
        <v>3132</v>
      </c>
      <c r="C252" s="129" t="s">
        <v>257</v>
      </c>
      <c r="D252" s="130">
        <v>47300</v>
      </c>
      <c r="E252" s="128">
        <v>1560</v>
      </c>
      <c r="F252" s="131"/>
      <c r="G252" s="131"/>
      <c r="H252" s="131">
        <v>183.55</v>
      </c>
      <c r="I252" s="132">
        <v>0</v>
      </c>
      <c r="J252" s="132"/>
    </row>
    <row r="253" spans="1:10" ht="27" customHeight="1">
      <c r="A253" s="124" t="s">
        <v>315</v>
      </c>
      <c r="B253" s="125" t="s">
        <v>3</v>
      </c>
      <c r="C253" s="124" t="s">
        <v>316</v>
      </c>
      <c r="D253" s="126"/>
      <c r="E253" s="133">
        <f>E254</f>
        <v>5812</v>
      </c>
      <c r="F253" s="133">
        <f>F254</f>
        <v>11000</v>
      </c>
      <c r="G253" s="133">
        <f>G254</f>
        <v>11000</v>
      </c>
      <c r="H253" s="133">
        <f>H254</f>
        <v>6744</v>
      </c>
      <c r="I253" s="134">
        <f aca="true" t="shared" si="18" ref="I253:I273">H253/E253*100</f>
        <v>116.03578802477632</v>
      </c>
      <c r="J253" s="134">
        <f>H253/G253*100</f>
        <v>61.30909090909091</v>
      </c>
    </row>
    <row r="254" spans="1:10" ht="27" customHeight="1">
      <c r="A254" s="125"/>
      <c r="B254" s="124">
        <v>3</v>
      </c>
      <c r="C254" s="124" t="s">
        <v>172</v>
      </c>
      <c r="D254" s="126"/>
      <c r="E254" s="127">
        <f>SUM(E255)</f>
        <v>5812</v>
      </c>
      <c r="F254" s="127">
        <f aca="true" t="shared" si="19" ref="F254:H255">SUM(F255)</f>
        <v>11000</v>
      </c>
      <c r="G254" s="127">
        <f t="shared" si="19"/>
        <v>11000</v>
      </c>
      <c r="H254" s="127">
        <f t="shared" si="19"/>
        <v>6744</v>
      </c>
      <c r="I254" s="134">
        <f t="shared" si="18"/>
        <v>116.03578802477632</v>
      </c>
      <c r="J254" s="134">
        <f>H254/G254*100</f>
        <v>61.30909090909091</v>
      </c>
    </row>
    <row r="255" spans="1:10" ht="27" customHeight="1">
      <c r="A255" s="125"/>
      <c r="B255" s="124">
        <v>32</v>
      </c>
      <c r="C255" s="124" t="s">
        <v>171</v>
      </c>
      <c r="D255" s="126"/>
      <c r="E255" s="127">
        <f>SUM(E256)</f>
        <v>5812</v>
      </c>
      <c r="F255" s="127">
        <f>SUM(F256)</f>
        <v>11000</v>
      </c>
      <c r="G255" s="127">
        <f t="shared" si="19"/>
        <v>11000</v>
      </c>
      <c r="H255" s="127">
        <f t="shared" si="19"/>
        <v>6744</v>
      </c>
      <c r="I255" s="134">
        <f t="shared" si="18"/>
        <v>116.03578802477632</v>
      </c>
      <c r="J255" s="134">
        <f>H255/G255*100</f>
        <v>61.30909090909091</v>
      </c>
    </row>
    <row r="256" spans="1:10" ht="27" customHeight="1">
      <c r="A256" s="125"/>
      <c r="B256" s="124" t="s">
        <v>37</v>
      </c>
      <c r="C256" s="124" t="s">
        <v>38</v>
      </c>
      <c r="D256" s="126"/>
      <c r="E256" s="127">
        <f>SUM(E257)</f>
        <v>5812</v>
      </c>
      <c r="F256" s="131">
        <v>11000</v>
      </c>
      <c r="G256" s="131">
        <v>11000</v>
      </c>
      <c r="H256" s="133">
        <f>H257</f>
        <v>6744</v>
      </c>
      <c r="I256" s="134">
        <f t="shared" si="18"/>
        <v>116.03578802477632</v>
      </c>
      <c r="J256" s="134">
        <f>H256/G256*100</f>
        <v>61.30909090909091</v>
      </c>
    </row>
    <row r="257" spans="1:10" ht="27" customHeight="1">
      <c r="A257" s="129"/>
      <c r="B257" s="129" t="s">
        <v>57</v>
      </c>
      <c r="C257" s="129" t="s">
        <v>58</v>
      </c>
      <c r="D257" s="130">
        <v>63000</v>
      </c>
      <c r="E257" s="128">
        <v>5812</v>
      </c>
      <c r="F257" s="131"/>
      <c r="G257" s="131"/>
      <c r="H257" s="131">
        <v>6744</v>
      </c>
      <c r="I257" s="132">
        <f t="shared" si="18"/>
        <v>116.03578802477632</v>
      </c>
      <c r="J257" s="132"/>
    </row>
    <row r="258" spans="1:10" ht="27" customHeight="1">
      <c r="A258" s="124" t="s">
        <v>317</v>
      </c>
      <c r="B258" s="125" t="s">
        <v>3</v>
      </c>
      <c r="C258" s="124" t="s">
        <v>318</v>
      </c>
      <c r="D258" s="126"/>
      <c r="E258" s="133">
        <f>E259</f>
        <v>24306</v>
      </c>
      <c r="F258" s="133">
        <f>F259</f>
        <v>45500</v>
      </c>
      <c r="G258" s="133">
        <f>G259</f>
        <v>45500</v>
      </c>
      <c r="H258" s="133">
        <f>H259</f>
        <v>6777.5</v>
      </c>
      <c r="I258" s="134">
        <f t="shared" si="18"/>
        <v>27.884061548588825</v>
      </c>
      <c r="J258" s="134">
        <f>H258/G258*100</f>
        <v>14.895604395604394</v>
      </c>
    </row>
    <row r="259" spans="1:10" ht="27" customHeight="1">
      <c r="A259" s="125"/>
      <c r="B259" s="124">
        <v>3</v>
      </c>
      <c r="C259" s="124" t="s">
        <v>172</v>
      </c>
      <c r="D259" s="126"/>
      <c r="E259" s="127">
        <f aca="true" t="shared" si="20" ref="E259:H260">SUM(E260)</f>
        <v>24306</v>
      </c>
      <c r="F259" s="127">
        <f t="shared" si="20"/>
        <v>45500</v>
      </c>
      <c r="G259" s="127">
        <f t="shared" si="20"/>
        <v>45500</v>
      </c>
      <c r="H259" s="127">
        <f t="shared" si="20"/>
        <v>6777.5</v>
      </c>
      <c r="I259" s="134">
        <f t="shared" si="18"/>
        <v>27.884061548588825</v>
      </c>
      <c r="J259" s="134">
        <f>H259/G259*100</f>
        <v>14.895604395604394</v>
      </c>
    </row>
    <row r="260" spans="1:10" ht="27" customHeight="1">
      <c r="A260" s="125"/>
      <c r="B260" s="124">
        <v>32</v>
      </c>
      <c r="C260" s="124" t="s">
        <v>171</v>
      </c>
      <c r="D260" s="126"/>
      <c r="E260" s="127">
        <f t="shared" si="20"/>
        <v>24306</v>
      </c>
      <c r="F260" s="127">
        <f t="shared" si="20"/>
        <v>45500</v>
      </c>
      <c r="G260" s="127">
        <f t="shared" si="20"/>
        <v>45500</v>
      </c>
      <c r="H260" s="127">
        <f t="shared" si="20"/>
        <v>6777.5</v>
      </c>
      <c r="I260" s="134">
        <f t="shared" si="18"/>
        <v>27.884061548588825</v>
      </c>
      <c r="J260" s="134">
        <f>H260/G260*100</f>
        <v>14.895604395604394</v>
      </c>
    </row>
    <row r="261" spans="1:10" ht="27" customHeight="1">
      <c r="A261" s="125"/>
      <c r="B261" s="124" t="s">
        <v>37</v>
      </c>
      <c r="C261" s="124" t="s">
        <v>38</v>
      </c>
      <c r="D261" s="126"/>
      <c r="E261" s="127">
        <f>SUM(E262)</f>
        <v>24306</v>
      </c>
      <c r="F261" s="131">
        <v>45500</v>
      </c>
      <c r="G261" s="131">
        <v>45500</v>
      </c>
      <c r="H261" s="133">
        <f>H262</f>
        <v>6777.5</v>
      </c>
      <c r="I261" s="134">
        <f t="shared" si="18"/>
        <v>27.884061548588825</v>
      </c>
      <c r="J261" s="134">
        <f>H261/G261*100</f>
        <v>14.895604395604394</v>
      </c>
    </row>
    <row r="262" spans="1:10" ht="27" customHeight="1">
      <c r="A262" s="129"/>
      <c r="B262" s="129" t="s">
        <v>57</v>
      </c>
      <c r="C262" s="129" t="s">
        <v>58</v>
      </c>
      <c r="D262" s="130">
        <v>53060</v>
      </c>
      <c r="E262" s="128">
        <v>24306</v>
      </c>
      <c r="F262" s="131"/>
      <c r="G262" s="131"/>
      <c r="H262" s="131">
        <v>6777.5</v>
      </c>
      <c r="I262" s="132">
        <f t="shared" si="18"/>
        <v>27.884061548588825</v>
      </c>
      <c r="J262" s="132"/>
    </row>
    <row r="263" spans="1:10" ht="27" customHeight="1">
      <c r="A263" s="121">
        <v>2302</v>
      </c>
      <c r="B263" s="122" t="s">
        <v>2</v>
      </c>
      <c r="C263" s="121" t="s">
        <v>319</v>
      </c>
      <c r="D263" s="122"/>
      <c r="E263" s="108">
        <f>SUM(E269+E274)</f>
        <v>1755</v>
      </c>
      <c r="F263" s="108">
        <f>SUM(F269)</f>
        <v>2000</v>
      </c>
      <c r="G263" s="108">
        <f>SUM(G269+G264)</f>
        <v>7000</v>
      </c>
      <c r="H263" s="108">
        <f>SUM(H269)</f>
        <v>0</v>
      </c>
      <c r="I263" s="119">
        <f t="shared" si="18"/>
        <v>0</v>
      </c>
      <c r="J263" s="119">
        <f>H263/G263*100</f>
        <v>0</v>
      </c>
    </row>
    <row r="264" spans="1:10" ht="27" customHeight="1">
      <c r="A264" s="124" t="s">
        <v>378</v>
      </c>
      <c r="B264" s="125" t="s">
        <v>3</v>
      </c>
      <c r="C264" s="124" t="s">
        <v>379</v>
      </c>
      <c r="D264" s="126"/>
      <c r="E264" s="133">
        <f>E265</f>
        <v>0</v>
      </c>
      <c r="F264" s="133">
        <f>F265</f>
        <v>0</v>
      </c>
      <c r="G264" s="133">
        <f>G265</f>
        <v>5000</v>
      </c>
      <c r="H264" s="133">
        <f>H265</f>
        <v>0</v>
      </c>
      <c r="I264" s="134" t="e">
        <f>H264/E264*100</f>
        <v>#DIV/0!</v>
      </c>
      <c r="J264" s="134">
        <f>H264/G264*100</f>
        <v>0</v>
      </c>
    </row>
    <row r="265" spans="1:10" ht="27" customHeight="1">
      <c r="A265" s="125"/>
      <c r="B265" s="124">
        <v>3</v>
      </c>
      <c r="C265" s="124" t="s">
        <v>172</v>
      </c>
      <c r="D265" s="126"/>
      <c r="E265" s="127">
        <f aca="true" t="shared" si="21" ref="E265:H266">SUM(E266)</f>
        <v>0</v>
      </c>
      <c r="F265" s="127">
        <f t="shared" si="21"/>
        <v>0</v>
      </c>
      <c r="G265" s="127">
        <f t="shared" si="21"/>
        <v>5000</v>
      </c>
      <c r="H265" s="127">
        <f t="shared" si="21"/>
        <v>0</v>
      </c>
      <c r="I265" s="134" t="e">
        <f>H265/E265*100</f>
        <v>#DIV/0!</v>
      </c>
      <c r="J265" s="134">
        <f>H265/G265*100</f>
        <v>0</v>
      </c>
    </row>
    <row r="266" spans="1:10" ht="27" customHeight="1">
      <c r="A266" s="125"/>
      <c r="B266" s="124">
        <v>31</v>
      </c>
      <c r="C266" s="124" t="s">
        <v>171</v>
      </c>
      <c r="D266" s="126"/>
      <c r="E266" s="127">
        <f t="shared" si="21"/>
        <v>0</v>
      </c>
      <c r="F266" s="127">
        <f t="shared" si="21"/>
        <v>0</v>
      </c>
      <c r="G266" s="127">
        <f>SUM(G267+G268)</f>
        <v>5000</v>
      </c>
      <c r="H266" s="127">
        <f t="shared" si="21"/>
        <v>0</v>
      </c>
      <c r="I266" s="134" t="e">
        <f>H266/E266*100</f>
        <v>#DIV/0!</v>
      </c>
      <c r="J266" s="134">
        <f>H266/G266*100</f>
        <v>0</v>
      </c>
    </row>
    <row r="267" spans="1:10" ht="27" customHeight="1">
      <c r="A267" s="125"/>
      <c r="B267" s="124">
        <v>311</v>
      </c>
      <c r="C267" s="124" t="s">
        <v>38</v>
      </c>
      <c r="D267" s="162">
        <v>11001</v>
      </c>
      <c r="E267" s="127">
        <f>SUM(E268)</f>
        <v>0</v>
      </c>
      <c r="F267" s="131">
        <v>0</v>
      </c>
      <c r="G267" s="131">
        <v>4265</v>
      </c>
      <c r="H267" s="133">
        <f>H268</f>
        <v>0</v>
      </c>
      <c r="I267" s="134" t="e">
        <f>H267/E267*100</f>
        <v>#DIV/0!</v>
      </c>
      <c r="J267" s="134">
        <f>H267/G267*100</f>
        <v>0</v>
      </c>
    </row>
    <row r="268" spans="1:10" ht="27" customHeight="1">
      <c r="A268" s="129"/>
      <c r="B268" s="124">
        <v>313</v>
      </c>
      <c r="C268" s="124" t="s">
        <v>58</v>
      </c>
      <c r="D268" s="130">
        <v>11001</v>
      </c>
      <c r="E268" s="128">
        <v>0</v>
      </c>
      <c r="F268" s="131"/>
      <c r="G268" s="131">
        <v>735</v>
      </c>
      <c r="H268" s="131">
        <v>0</v>
      </c>
      <c r="I268" s="132" t="e">
        <f>H268/E268*100</f>
        <v>#DIV/0!</v>
      </c>
      <c r="J268" s="132"/>
    </row>
    <row r="269" spans="1:10" ht="27" customHeight="1">
      <c r="A269" s="124" t="s">
        <v>320</v>
      </c>
      <c r="B269" s="125" t="s">
        <v>3</v>
      </c>
      <c r="C269" s="124" t="s">
        <v>321</v>
      </c>
      <c r="D269" s="126"/>
      <c r="E269" s="133">
        <f>E270</f>
        <v>1755</v>
      </c>
      <c r="F269" s="133">
        <f>F270</f>
        <v>2000</v>
      </c>
      <c r="G269" s="133">
        <f>G270</f>
        <v>2000</v>
      </c>
      <c r="H269" s="133">
        <f>H270</f>
        <v>0</v>
      </c>
      <c r="I269" s="134">
        <f t="shared" si="18"/>
        <v>0</v>
      </c>
      <c r="J269" s="134">
        <f>H269/G269*100</f>
        <v>0</v>
      </c>
    </row>
    <row r="270" spans="1:10" ht="27" customHeight="1">
      <c r="A270" s="125"/>
      <c r="B270" s="124">
        <v>3</v>
      </c>
      <c r="C270" s="124" t="s">
        <v>172</v>
      </c>
      <c r="D270" s="126"/>
      <c r="E270" s="127">
        <f aca="true" t="shared" si="22" ref="E270:H271">SUM(E271)</f>
        <v>1755</v>
      </c>
      <c r="F270" s="127">
        <f t="shared" si="22"/>
        <v>2000</v>
      </c>
      <c r="G270" s="127">
        <f t="shared" si="22"/>
        <v>2000</v>
      </c>
      <c r="H270" s="127">
        <f t="shared" si="22"/>
        <v>0</v>
      </c>
      <c r="I270" s="134">
        <f t="shared" si="18"/>
        <v>0</v>
      </c>
      <c r="J270" s="134">
        <f>H270/G270*100</f>
        <v>0</v>
      </c>
    </row>
    <row r="271" spans="1:10" ht="27" customHeight="1">
      <c r="A271" s="125"/>
      <c r="B271" s="124">
        <v>32</v>
      </c>
      <c r="C271" s="124" t="s">
        <v>171</v>
      </c>
      <c r="D271" s="126"/>
      <c r="E271" s="127">
        <f t="shared" si="22"/>
        <v>1755</v>
      </c>
      <c r="F271" s="127">
        <f t="shared" si="22"/>
        <v>2000</v>
      </c>
      <c r="G271" s="127">
        <f t="shared" si="22"/>
        <v>2000</v>
      </c>
      <c r="H271" s="127">
        <f t="shared" si="22"/>
        <v>0</v>
      </c>
      <c r="I271" s="134">
        <f t="shared" si="18"/>
        <v>0</v>
      </c>
      <c r="J271" s="134">
        <f>H271/G271*100</f>
        <v>0</v>
      </c>
    </row>
    <row r="272" spans="1:10" ht="27" customHeight="1">
      <c r="A272" s="125"/>
      <c r="B272" s="124" t="s">
        <v>37</v>
      </c>
      <c r="C272" s="124" t="s">
        <v>38</v>
      </c>
      <c r="D272" s="126"/>
      <c r="E272" s="127">
        <f>SUM(E273)</f>
        <v>1755</v>
      </c>
      <c r="F272" s="131">
        <v>2000</v>
      </c>
      <c r="G272" s="131">
        <v>2000</v>
      </c>
      <c r="H272" s="133">
        <f>H273</f>
        <v>0</v>
      </c>
      <c r="I272" s="134">
        <f t="shared" si="18"/>
        <v>0</v>
      </c>
      <c r="J272" s="134">
        <f>H272/G272*100</f>
        <v>0</v>
      </c>
    </row>
    <row r="273" spans="1:10" ht="27" customHeight="1">
      <c r="A273" s="129"/>
      <c r="B273" s="129" t="s">
        <v>57</v>
      </c>
      <c r="C273" s="129" t="s">
        <v>58</v>
      </c>
      <c r="D273" s="130">
        <v>53060</v>
      </c>
      <c r="E273" s="128">
        <v>1755</v>
      </c>
      <c r="F273" s="131"/>
      <c r="G273" s="131"/>
      <c r="H273" s="131">
        <v>0</v>
      </c>
      <c r="I273" s="132">
        <f t="shared" si="18"/>
        <v>0</v>
      </c>
      <c r="J273" s="132"/>
    </row>
    <row r="274" spans="1:10" ht="27" customHeight="1">
      <c r="A274" s="124" t="s">
        <v>351</v>
      </c>
      <c r="B274" s="125" t="s">
        <v>3</v>
      </c>
      <c r="C274" s="124" t="s">
        <v>352</v>
      </c>
      <c r="D274" s="126"/>
      <c r="E274" s="133">
        <f>E275+E279</f>
        <v>0</v>
      </c>
      <c r="F274" s="133">
        <f>F275</f>
        <v>0</v>
      </c>
      <c r="G274" s="133">
        <f>G275</f>
        <v>0</v>
      </c>
      <c r="H274" s="133">
        <f>H275</f>
        <v>0</v>
      </c>
      <c r="I274" s="134" t="e">
        <f aca="true" t="shared" si="23" ref="I274:I284">H274/E274*100</f>
        <v>#DIV/0!</v>
      </c>
      <c r="J274" s="134">
        <v>0</v>
      </c>
    </row>
    <row r="275" spans="1:10" ht="27" customHeight="1">
      <c r="A275" s="125"/>
      <c r="B275" s="124">
        <v>3</v>
      </c>
      <c r="C275" s="124" t="s">
        <v>172</v>
      </c>
      <c r="D275" s="126"/>
      <c r="E275" s="127">
        <f aca="true" t="shared" si="24" ref="E275:H276">SUM(E276)</f>
        <v>0</v>
      </c>
      <c r="F275" s="127">
        <f t="shared" si="24"/>
        <v>0</v>
      </c>
      <c r="G275" s="127">
        <f t="shared" si="24"/>
        <v>0</v>
      </c>
      <c r="H275" s="127">
        <f t="shared" si="24"/>
        <v>0</v>
      </c>
      <c r="I275" s="134" t="e">
        <f t="shared" si="23"/>
        <v>#DIV/0!</v>
      </c>
      <c r="J275" s="134">
        <v>0</v>
      </c>
    </row>
    <row r="276" spans="1:10" ht="27" customHeight="1">
      <c r="A276" s="125"/>
      <c r="B276" s="124">
        <v>32</v>
      </c>
      <c r="C276" s="124" t="s">
        <v>171</v>
      </c>
      <c r="D276" s="126"/>
      <c r="E276" s="127">
        <f t="shared" si="24"/>
        <v>0</v>
      </c>
      <c r="F276" s="127">
        <f t="shared" si="24"/>
        <v>0</v>
      </c>
      <c r="G276" s="127">
        <f t="shared" si="24"/>
        <v>0</v>
      </c>
      <c r="H276" s="127">
        <f t="shared" si="24"/>
        <v>0</v>
      </c>
      <c r="I276" s="134" t="e">
        <f t="shared" si="23"/>
        <v>#DIV/0!</v>
      </c>
      <c r="J276" s="134">
        <v>0</v>
      </c>
    </row>
    <row r="277" spans="1:10" ht="27" customHeight="1">
      <c r="A277" s="125"/>
      <c r="B277" s="124" t="s">
        <v>37</v>
      </c>
      <c r="C277" s="124" t="s">
        <v>38</v>
      </c>
      <c r="D277" s="126"/>
      <c r="E277" s="127">
        <f>SUM(E278)</f>
        <v>0</v>
      </c>
      <c r="F277" s="131">
        <v>0</v>
      </c>
      <c r="G277" s="131">
        <v>0</v>
      </c>
      <c r="H277" s="133">
        <f>H278</f>
        <v>0</v>
      </c>
      <c r="I277" s="134" t="e">
        <f t="shared" si="23"/>
        <v>#DIV/0!</v>
      </c>
      <c r="J277" s="134">
        <v>0</v>
      </c>
    </row>
    <row r="278" spans="1:10" ht="27" customHeight="1">
      <c r="A278" s="129"/>
      <c r="B278" s="129" t="s">
        <v>57</v>
      </c>
      <c r="C278" s="129" t="s">
        <v>58</v>
      </c>
      <c r="D278" s="130">
        <v>53082</v>
      </c>
      <c r="E278" s="128">
        <v>0</v>
      </c>
      <c r="F278" s="131"/>
      <c r="G278" s="131"/>
      <c r="H278" s="131">
        <v>0</v>
      </c>
      <c r="I278" s="132" t="e">
        <f t="shared" si="23"/>
        <v>#DIV/0!</v>
      </c>
      <c r="J278" s="132"/>
    </row>
    <row r="279" spans="1:10" ht="27" customHeight="1">
      <c r="A279" s="125"/>
      <c r="B279" s="124">
        <v>4</v>
      </c>
      <c r="C279" s="124" t="s">
        <v>176</v>
      </c>
      <c r="D279" s="126"/>
      <c r="E279" s="127">
        <f>E280</f>
        <v>0</v>
      </c>
      <c r="F279" s="127">
        <f>F280</f>
        <v>0</v>
      </c>
      <c r="G279" s="127">
        <f>G280</f>
        <v>0</v>
      </c>
      <c r="H279" s="127">
        <f>H280</f>
        <v>0</v>
      </c>
      <c r="I279" s="134" t="e">
        <f t="shared" si="23"/>
        <v>#DIV/0!</v>
      </c>
      <c r="J279" s="134">
        <v>0</v>
      </c>
    </row>
    <row r="280" spans="1:10" ht="27" customHeight="1">
      <c r="A280" s="125"/>
      <c r="B280" s="124">
        <v>42</v>
      </c>
      <c r="C280" s="124" t="s">
        <v>175</v>
      </c>
      <c r="D280" s="126"/>
      <c r="E280" s="127">
        <f>E281+E283</f>
        <v>0</v>
      </c>
      <c r="F280" s="127">
        <f>F281</f>
        <v>0</v>
      </c>
      <c r="G280" s="127">
        <f>G281+G283</f>
        <v>0</v>
      </c>
      <c r="H280" s="127">
        <f>H281+H283</f>
        <v>0</v>
      </c>
      <c r="I280" s="119" t="e">
        <f t="shared" si="23"/>
        <v>#DIV/0!</v>
      </c>
      <c r="J280" s="134">
        <v>0</v>
      </c>
    </row>
    <row r="281" spans="1:10" ht="27" customHeight="1">
      <c r="A281" s="125"/>
      <c r="B281" s="124">
        <v>422</v>
      </c>
      <c r="C281" s="124" t="s">
        <v>336</v>
      </c>
      <c r="D281" s="126"/>
      <c r="E281" s="127">
        <f>SUM(E282)</f>
        <v>0</v>
      </c>
      <c r="F281" s="128">
        <v>0</v>
      </c>
      <c r="G281" s="127">
        <v>0</v>
      </c>
      <c r="H281" s="127">
        <v>0</v>
      </c>
      <c r="I281" s="119" t="e">
        <f t="shared" si="23"/>
        <v>#DIV/0!</v>
      </c>
      <c r="J281" s="134">
        <v>0</v>
      </c>
    </row>
    <row r="282" spans="1:10" ht="27" customHeight="1">
      <c r="A282" s="129"/>
      <c r="B282" s="129" t="s">
        <v>24</v>
      </c>
      <c r="C282" s="129" t="s">
        <v>25</v>
      </c>
      <c r="D282" s="130">
        <v>53082</v>
      </c>
      <c r="E282" s="128">
        <v>0</v>
      </c>
      <c r="F282" s="131"/>
      <c r="G282" s="131">
        <v>0</v>
      </c>
      <c r="H282" s="131">
        <v>0</v>
      </c>
      <c r="I282" s="132" t="e">
        <f t="shared" si="23"/>
        <v>#DIV/0!</v>
      </c>
      <c r="J282" s="132"/>
    </row>
    <row r="283" spans="1:10" ht="27" customHeight="1">
      <c r="A283" s="125"/>
      <c r="B283" s="124" t="s">
        <v>61</v>
      </c>
      <c r="C283" s="124" t="s">
        <v>62</v>
      </c>
      <c r="D283" s="126"/>
      <c r="E283" s="127">
        <f>SUM(E284)</f>
        <v>0</v>
      </c>
      <c r="F283" s="133">
        <v>0</v>
      </c>
      <c r="G283" s="133">
        <v>0</v>
      </c>
      <c r="H283" s="133">
        <f>H284</f>
        <v>0</v>
      </c>
      <c r="I283" s="134" t="e">
        <f t="shared" si="23"/>
        <v>#DIV/0!</v>
      </c>
      <c r="J283" s="134">
        <v>0</v>
      </c>
    </row>
    <row r="284" spans="1:10" ht="27" customHeight="1">
      <c r="A284" s="129"/>
      <c r="B284" s="129" t="s">
        <v>63</v>
      </c>
      <c r="C284" s="129" t="s">
        <v>64</v>
      </c>
      <c r="D284" s="130">
        <v>53082</v>
      </c>
      <c r="E284" s="128">
        <v>0</v>
      </c>
      <c r="F284" s="131"/>
      <c r="G284" s="131">
        <v>0</v>
      </c>
      <c r="H284" s="131">
        <v>0</v>
      </c>
      <c r="I284" s="132" t="e">
        <f t="shared" si="23"/>
        <v>#DIV/0!</v>
      </c>
      <c r="J284" s="134">
        <v>0</v>
      </c>
    </row>
    <row r="285" spans="1:10" ht="27" customHeight="1">
      <c r="A285" s="121">
        <v>2401</v>
      </c>
      <c r="B285" s="122" t="s">
        <v>2</v>
      </c>
      <c r="C285" s="121" t="s">
        <v>322</v>
      </c>
      <c r="D285" s="122"/>
      <c r="E285" s="108">
        <f>SUM(E286+E292)</f>
        <v>433323</v>
      </c>
      <c r="F285" s="108">
        <f>SUM(F286+F292)</f>
        <v>150000</v>
      </c>
      <c r="G285" s="108">
        <f>SUM(G286+G292)</f>
        <v>300000</v>
      </c>
      <c r="H285" s="108">
        <f>SUM(H286+H292)</f>
        <v>0</v>
      </c>
      <c r="I285" s="119">
        <f aca="true" t="shared" si="25" ref="I285:I290">H285/E285*100</f>
        <v>0</v>
      </c>
      <c r="J285" s="119">
        <f>H285/G285*100</f>
        <v>0</v>
      </c>
    </row>
    <row r="286" spans="1:10" ht="27" customHeight="1">
      <c r="A286" s="124" t="s">
        <v>323</v>
      </c>
      <c r="B286" s="125" t="s">
        <v>3</v>
      </c>
      <c r="C286" s="124" t="s">
        <v>324</v>
      </c>
      <c r="D286" s="126"/>
      <c r="E286" s="127">
        <f>E287</f>
        <v>414674</v>
      </c>
      <c r="F286" s="127">
        <f>F287</f>
        <v>0</v>
      </c>
      <c r="G286" s="127">
        <f>G287</f>
        <v>0</v>
      </c>
      <c r="H286" s="127">
        <f>H287</f>
        <v>0</v>
      </c>
      <c r="I286" s="119">
        <f t="shared" si="25"/>
        <v>0</v>
      </c>
      <c r="J286" s="119" t="e">
        <f>H286/G286*100</f>
        <v>#DIV/0!</v>
      </c>
    </row>
    <row r="287" spans="1:10" ht="27" customHeight="1">
      <c r="A287" s="125"/>
      <c r="B287" s="124">
        <v>3</v>
      </c>
      <c r="C287" s="124" t="s">
        <v>172</v>
      </c>
      <c r="D287" s="126"/>
      <c r="E287" s="127">
        <f>SUM(E288,E434)</f>
        <v>414674</v>
      </c>
      <c r="F287" s="127">
        <f>SUM(F288,F434)</f>
        <v>0</v>
      </c>
      <c r="G287" s="127">
        <f>SUM(G288,G434)</f>
        <v>0</v>
      </c>
      <c r="H287" s="127">
        <f>SUM(H288,H434)</f>
        <v>0</v>
      </c>
      <c r="I287" s="119">
        <f t="shared" si="25"/>
        <v>0</v>
      </c>
      <c r="J287" s="119" t="e">
        <f>H287/G287*100</f>
        <v>#DIV/0!</v>
      </c>
    </row>
    <row r="288" spans="1:10" ht="27" customHeight="1">
      <c r="A288" s="125"/>
      <c r="B288" s="124">
        <v>32</v>
      </c>
      <c r="C288" s="124" t="s">
        <v>171</v>
      </c>
      <c r="D288" s="126"/>
      <c r="E288" s="127">
        <f>SUM(E289)</f>
        <v>414674</v>
      </c>
      <c r="F288" s="127">
        <f>SUM(F289)</f>
        <v>0</v>
      </c>
      <c r="G288" s="127">
        <f>SUM(G289)</f>
        <v>0</v>
      </c>
      <c r="H288" s="127">
        <f>SUM(H289)</f>
        <v>0</v>
      </c>
      <c r="I288" s="119">
        <f t="shared" si="25"/>
        <v>0</v>
      </c>
      <c r="J288" s="119" t="e">
        <f>H288/G288*100</f>
        <v>#DIV/0!</v>
      </c>
    </row>
    <row r="289" spans="1:10" ht="27" customHeight="1">
      <c r="A289" s="125"/>
      <c r="B289" s="124" t="s">
        <v>14</v>
      </c>
      <c r="C289" s="124" t="s">
        <v>15</v>
      </c>
      <c r="D289" s="126"/>
      <c r="E289" s="127">
        <f>SUM(E290:E291)</f>
        <v>414674</v>
      </c>
      <c r="F289" s="131">
        <v>0</v>
      </c>
      <c r="G289" s="131">
        <v>0</v>
      </c>
      <c r="H289" s="133">
        <f>SUM(H290+H291)</f>
        <v>0</v>
      </c>
      <c r="I289" s="134">
        <f t="shared" si="25"/>
        <v>0</v>
      </c>
      <c r="J289" s="134" t="e">
        <f>H289/G289*100</f>
        <v>#DIV/0!</v>
      </c>
    </row>
    <row r="290" spans="1:10" ht="27" customHeight="1">
      <c r="A290" s="129"/>
      <c r="B290" s="129">
        <v>3232</v>
      </c>
      <c r="C290" s="129" t="s">
        <v>23</v>
      </c>
      <c r="D290" s="130">
        <v>48005</v>
      </c>
      <c r="E290" s="128">
        <v>114674</v>
      </c>
      <c r="F290" s="131">
        <v>0</v>
      </c>
      <c r="G290" s="131">
        <v>0</v>
      </c>
      <c r="H290" s="131">
        <v>0</v>
      </c>
      <c r="I290" s="132">
        <f t="shared" si="25"/>
        <v>0</v>
      </c>
      <c r="J290" s="132"/>
    </row>
    <row r="291" spans="1:10" ht="27" customHeight="1">
      <c r="A291" s="129"/>
      <c r="B291" s="129">
        <v>3232</v>
      </c>
      <c r="C291" s="129" t="s">
        <v>23</v>
      </c>
      <c r="D291" s="130">
        <v>48010</v>
      </c>
      <c r="E291" s="128">
        <v>300000</v>
      </c>
      <c r="F291" s="131">
        <v>0</v>
      </c>
      <c r="G291" s="131">
        <v>0</v>
      </c>
      <c r="H291" s="131">
        <v>0</v>
      </c>
      <c r="I291" s="132">
        <v>0</v>
      </c>
      <c r="J291" s="132"/>
    </row>
    <row r="292" spans="1:10" ht="27" customHeight="1">
      <c r="A292" s="124" t="s">
        <v>325</v>
      </c>
      <c r="B292" s="125" t="s">
        <v>3</v>
      </c>
      <c r="C292" s="124" t="s">
        <v>326</v>
      </c>
      <c r="D292" s="126"/>
      <c r="E292" s="127">
        <f>E293</f>
        <v>18649</v>
      </c>
      <c r="F292" s="127">
        <f>F293</f>
        <v>150000</v>
      </c>
      <c r="G292" s="127">
        <f>G293</f>
        <v>300000</v>
      </c>
      <c r="H292" s="127">
        <f>H293</f>
        <v>0</v>
      </c>
      <c r="I292" s="134">
        <v>0</v>
      </c>
      <c r="J292" s="119">
        <f>H292/G292*100</f>
        <v>0</v>
      </c>
    </row>
    <row r="293" spans="1:10" ht="27" customHeight="1">
      <c r="A293" s="125"/>
      <c r="B293" s="124">
        <v>3</v>
      </c>
      <c r="C293" s="124" t="s">
        <v>172</v>
      </c>
      <c r="D293" s="126"/>
      <c r="E293" s="127">
        <f>SUM(E294,E440)</f>
        <v>18649</v>
      </c>
      <c r="F293" s="127">
        <f>SUM(F294,F440)</f>
        <v>150000</v>
      </c>
      <c r="G293" s="127">
        <f>SUM(G294,G440)</f>
        <v>300000</v>
      </c>
      <c r="H293" s="127">
        <f>SUM(H294,H440)</f>
        <v>0</v>
      </c>
      <c r="I293" s="134">
        <v>0</v>
      </c>
      <c r="J293" s="119">
        <f>H293/G293*100</f>
        <v>0</v>
      </c>
    </row>
    <row r="294" spans="1:10" ht="27" customHeight="1">
      <c r="A294" s="125"/>
      <c r="B294" s="124">
        <v>32</v>
      </c>
      <c r="C294" s="124" t="s">
        <v>171</v>
      </c>
      <c r="D294" s="126"/>
      <c r="E294" s="127">
        <f>SUM(E295)</f>
        <v>18649</v>
      </c>
      <c r="F294" s="127">
        <f>SUM(F295)</f>
        <v>150000</v>
      </c>
      <c r="G294" s="127">
        <f>SUM(G295)</f>
        <v>300000</v>
      </c>
      <c r="H294" s="127">
        <f>SUM(H295)</f>
        <v>0</v>
      </c>
      <c r="I294" s="134">
        <v>0</v>
      </c>
      <c r="J294" s="119">
        <f>H294/G294*100</f>
        <v>0</v>
      </c>
    </row>
    <row r="295" spans="1:10" ht="27" customHeight="1">
      <c r="A295" s="125"/>
      <c r="B295" s="124" t="s">
        <v>14</v>
      </c>
      <c r="C295" s="124" t="s">
        <v>15</v>
      </c>
      <c r="D295" s="126"/>
      <c r="E295" s="127">
        <f>SUM(E296)</f>
        <v>18649</v>
      </c>
      <c r="F295" s="131">
        <v>150000</v>
      </c>
      <c r="G295" s="131">
        <v>300000</v>
      </c>
      <c r="H295" s="133">
        <f>SUM(H296)</f>
        <v>0</v>
      </c>
      <c r="I295" s="134">
        <v>0</v>
      </c>
      <c r="J295" s="134">
        <f>H295/G295*100</f>
        <v>0</v>
      </c>
    </row>
    <row r="296" spans="1:10" ht="27" customHeight="1">
      <c r="A296" s="129"/>
      <c r="B296" s="129">
        <v>3232</v>
      </c>
      <c r="C296" s="129" t="s">
        <v>23</v>
      </c>
      <c r="D296" s="130">
        <v>11001</v>
      </c>
      <c r="E296" s="128">
        <v>18649</v>
      </c>
      <c r="F296" s="131">
        <v>0</v>
      </c>
      <c r="G296" s="131">
        <v>0</v>
      </c>
      <c r="H296" s="131">
        <v>0</v>
      </c>
      <c r="I296" s="132">
        <v>0</v>
      </c>
      <c r="J296" s="132"/>
    </row>
    <row r="297" spans="1:10" ht="27" customHeight="1">
      <c r="A297" s="121">
        <v>2403</v>
      </c>
      <c r="B297" s="122" t="s">
        <v>2</v>
      </c>
      <c r="C297" s="121" t="s">
        <v>327</v>
      </c>
      <c r="D297" s="122"/>
      <c r="E297" s="108">
        <f>SUM(E298+E303)</f>
        <v>257252</v>
      </c>
      <c r="F297" s="108">
        <f>SUM(F298+F303)</f>
        <v>0</v>
      </c>
      <c r="G297" s="108">
        <f>SUM(G298+G303)</f>
        <v>0</v>
      </c>
      <c r="H297" s="108">
        <f>SUM(H298+H303)</f>
        <v>0</v>
      </c>
      <c r="I297" s="119">
        <f>H297/E297*100</f>
        <v>0</v>
      </c>
      <c r="J297" s="119" t="e">
        <f>H297/G297*100</f>
        <v>#DIV/0!</v>
      </c>
    </row>
    <row r="298" spans="1:10" ht="27" customHeight="1">
      <c r="A298" s="124" t="s">
        <v>328</v>
      </c>
      <c r="B298" s="125" t="s">
        <v>3</v>
      </c>
      <c r="C298" s="124" t="s">
        <v>329</v>
      </c>
      <c r="D298" s="126"/>
      <c r="E298" s="127">
        <f>E299</f>
        <v>4700</v>
      </c>
      <c r="F298" s="127">
        <f>F299</f>
        <v>0</v>
      </c>
      <c r="G298" s="127">
        <f>G299</f>
        <v>0</v>
      </c>
      <c r="H298" s="127">
        <f>H299</f>
        <v>0</v>
      </c>
      <c r="I298" s="134">
        <v>0</v>
      </c>
      <c r="J298" s="119" t="e">
        <f>H298/G298*100</f>
        <v>#DIV/0!</v>
      </c>
    </row>
    <row r="299" spans="1:10" ht="27" customHeight="1">
      <c r="A299" s="125"/>
      <c r="B299" s="124">
        <v>4</v>
      </c>
      <c r="C299" s="124" t="s">
        <v>176</v>
      </c>
      <c r="D299" s="126"/>
      <c r="E299" s="127">
        <f>SUM(E300)</f>
        <v>4700</v>
      </c>
      <c r="F299" s="127">
        <f>SUM(F300)</f>
        <v>0</v>
      </c>
      <c r="G299" s="127">
        <f>SUM(G300)</f>
        <v>0</v>
      </c>
      <c r="H299" s="127">
        <f>SUM(H300)</f>
        <v>0</v>
      </c>
      <c r="I299" s="134">
        <v>0</v>
      </c>
      <c r="J299" s="119" t="e">
        <f>H299/G299*100</f>
        <v>#DIV/0!</v>
      </c>
    </row>
    <row r="300" spans="1:10" ht="27" customHeight="1">
      <c r="A300" s="125"/>
      <c r="B300" s="124">
        <v>41</v>
      </c>
      <c r="C300" s="124" t="s">
        <v>177</v>
      </c>
      <c r="D300" s="126"/>
      <c r="E300" s="127">
        <f>E301</f>
        <v>4700</v>
      </c>
      <c r="F300" s="127">
        <f aca="true" t="shared" si="26" ref="F300:H301">F301</f>
        <v>0</v>
      </c>
      <c r="G300" s="127">
        <f t="shared" si="26"/>
        <v>0</v>
      </c>
      <c r="H300" s="127">
        <f t="shared" si="26"/>
        <v>0</v>
      </c>
      <c r="I300" s="134">
        <v>0</v>
      </c>
      <c r="J300" s="119" t="e">
        <f>H300/G300*100</f>
        <v>#DIV/0!</v>
      </c>
    </row>
    <row r="301" spans="1:10" ht="27" customHeight="1">
      <c r="A301" s="125"/>
      <c r="B301" s="124" t="s">
        <v>26</v>
      </c>
      <c r="C301" s="124" t="s">
        <v>27</v>
      </c>
      <c r="D301" s="126"/>
      <c r="E301" s="127">
        <f>E302</f>
        <v>4700</v>
      </c>
      <c r="F301" s="128">
        <v>0</v>
      </c>
      <c r="G301" s="128">
        <v>0</v>
      </c>
      <c r="H301" s="127">
        <f t="shared" si="26"/>
        <v>0</v>
      </c>
      <c r="I301" s="134">
        <v>0</v>
      </c>
      <c r="J301" s="119" t="e">
        <f>H301/G301*100</f>
        <v>#DIV/0!</v>
      </c>
    </row>
    <row r="302" spans="1:10" ht="27" customHeight="1">
      <c r="A302" s="129"/>
      <c r="B302" s="129">
        <v>4126</v>
      </c>
      <c r="C302" s="129" t="s">
        <v>330</v>
      </c>
      <c r="D302" s="130">
        <v>48006</v>
      </c>
      <c r="E302" s="128">
        <v>4700</v>
      </c>
      <c r="F302" s="131"/>
      <c r="G302" s="131"/>
      <c r="H302" s="131">
        <v>0</v>
      </c>
      <c r="I302" s="132">
        <v>0</v>
      </c>
      <c r="J302" s="132"/>
    </row>
    <row r="303" spans="1:10" ht="27" customHeight="1">
      <c r="A303" s="124" t="s">
        <v>331</v>
      </c>
      <c r="B303" s="125" t="s">
        <v>3</v>
      </c>
      <c r="C303" s="124" t="s">
        <v>332</v>
      </c>
      <c r="D303" s="126"/>
      <c r="E303" s="127">
        <f>E304+E308</f>
        <v>252552</v>
      </c>
      <c r="F303" s="127">
        <f>F304+F308</f>
        <v>0</v>
      </c>
      <c r="G303" s="127">
        <f>G304+G308</f>
        <v>0</v>
      </c>
      <c r="H303" s="127">
        <f>H304+H308</f>
        <v>0</v>
      </c>
      <c r="I303" s="119">
        <f>H303/E303*100</f>
        <v>0</v>
      </c>
      <c r="J303" s="119" t="e">
        <f>H303/G303*100</f>
        <v>#DIV/0!</v>
      </c>
    </row>
    <row r="304" spans="1:10" ht="27" customHeight="1">
      <c r="A304" s="125"/>
      <c r="B304" s="124">
        <v>3</v>
      </c>
      <c r="C304" s="124" t="s">
        <v>172</v>
      </c>
      <c r="D304" s="126"/>
      <c r="E304" s="127">
        <f>SUM(E305,E451)</f>
        <v>252552</v>
      </c>
      <c r="F304" s="127">
        <f>SUM(F305,F451)</f>
        <v>0</v>
      </c>
      <c r="G304" s="127">
        <f>SUM(G305,G451)</f>
        <v>0</v>
      </c>
      <c r="H304" s="127">
        <f>SUM(H305,H451)</f>
        <v>0</v>
      </c>
      <c r="I304" s="134">
        <v>0</v>
      </c>
      <c r="J304" s="119" t="e">
        <f>H304/G304*100</f>
        <v>#DIV/0!</v>
      </c>
    </row>
    <row r="305" spans="1:10" ht="27" customHeight="1">
      <c r="A305" s="125"/>
      <c r="B305" s="124">
        <v>32</v>
      </c>
      <c r="C305" s="124" t="s">
        <v>171</v>
      </c>
      <c r="D305" s="126"/>
      <c r="E305" s="127">
        <f>SUM(E306)</f>
        <v>252552</v>
      </c>
      <c r="F305" s="127">
        <f>SUM(F306)</f>
        <v>0</v>
      </c>
      <c r="G305" s="127">
        <f>SUM(G306)</f>
        <v>0</v>
      </c>
      <c r="H305" s="127">
        <f>SUM(H306)</f>
        <v>0</v>
      </c>
      <c r="I305" s="134">
        <v>0</v>
      </c>
      <c r="J305" s="119" t="e">
        <f>H305/G305*100</f>
        <v>#DIV/0!</v>
      </c>
    </row>
    <row r="306" spans="1:10" ht="27" customHeight="1">
      <c r="A306" s="125"/>
      <c r="B306" s="124" t="s">
        <v>14</v>
      </c>
      <c r="C306" s="124" t="s">
        <v>15</v>
      </c>
      <c r="D306" s="126"/>
      <c r="E306" s="127">
        <f>SUM(E307)</f>
        <v>252552</v>
      </c>
      <c r="F306" s="131">
        <v>0</v>
      </c>
      <c r="G306" s="131">
        <v>0</v>
      </c>
      <c r="H306" s="133">
        <f>SUM(H307)</f>
        <v>0</v>
      </c>
      <c r="I306" s="134">
        <v>0</v>
      </c>
      <c r="J306" s="134" t="e">
        <f>H306/G306*100</f>
        <v>#DIV/0!</v>
      </c>
    </row>
    <row r="307" spans="1:10" ht="27" customHeight="1">
      <c r="A307" s="129"/>
      <c r="B307" s="129">
        <v>3232</v>
      </c>
      <c r="C307" s="129" t="s">
        <v>23</v>
      </c>
      <c r="D307" s="130">
        <v>55235</v>
      </c>
      <c r="E307" s="128">
        <v>252552</v>
      </c>
      <c r="F307" s="131">
        <v>0</v>
      </c>
      <c r="G307" s="131"/>
      <c r="H307" s="131">
        <v>0</v>
      </c>
      <c r="I307" s="132">
        <v>0</v>
      </c>
      <c r="J307" s="132"/>
    </row>
    <row r="308" spans="1:10" ht="27" customHeight="1">
      <c r="A308" s="125"/>
      <c r="B308" s="124">
        <v>4</v>
      </c>
      <c r="C308" s="124" t="s">
        <v>176</v>
      </c>
      <c r="D308" s="126"/>
      <c r="E308" s="127">
        <f>SUM(E309)</f>
        <v>0</v>
      </c>
      <c r="F308" s="127">
        <f>SUM(F309)</f>
        <v>0</v>
      </c>
      <c r="G308" s="127">
        <f>SUM(G309)</f>
        <v>0</v>
      </c>
      <c r="H308" s="127">
        <f>SUM(H309)</f>
        <v>0</v>
      </c>
      <c r="I308" s="119" t="e">
        <f aca="true" t="shared" si="27" ref="I308:I336">H308/E308*100</f>
        <v>#DIV/0!</v>
      </c>
      <c r="J308" s="134">
        <v>0</v>
      </c>
    </row>
    <row r="309" spans="1:10" ht="27" customHeight="1">
      <c r="A309" s="125"/>
      <c r="B309" s="124">
        <v>45</v>
      </c>
      <c r="C309" s="124" t="s">
        <v>333</v>
      </c>
      <c r="D309" s="126"/>
      <c r="E309" s="127">
        <f>SUM(E310,)</f>
        <v>0</v>
      </c>
      <c r="F309" s="133">
        <f>SUM(F310)</f>
        <v>0</v>
      </c>
      <c r="G309" s="133">
        <f>SUM(G310,)</f>
        <v>0</v>
      </c>
      <c r="H309" s="133">
        <f>SUM(H310,)</f>
        <v>0</v>
      </c>
      <c r="I309" s="134" t="e">
        <f t="shared" si="27"/>
        <v>#DIV/0!</v>
      </c>
      <c r="J309" s="134">
        <v>0</v>
      </c>
    </row>
    <row r="310" spans="1:10" ht="27" customHeight="1">
      <c r="A310" s="125"/>
      <c r="B310" s="124">
        <v>451</v>
      </c>
      <c r="C310" s="124" t="s">
        <v>334</v>
      </c>
      <c r="D310" s="126"/>
      <c r="E310" s="127">
        <f>SUM(E311,E312)</f>
        <v>0</v>
      </c>
      <c r="F310" s="131">
        <v>0</v>
      </c>
      <c r="G310" s="131">
        <v>0</v>
      </c>
      <c r="H310" s="133">
        <f>SUM(H311)</f>
        <v>0</v>
      </c>
      <c r="I310" s="134" t="e">
        <f t="shared" si="27"/>
        <v>#DIV/0!</v>
      </c>
      <c r="J310" s="134">
        <v>0</v>
      </c>
    </row>
    <row r="311" spans="1:10" ht="27" customHeight="1">
      <c r="A311" s="129"/>
      <c r="B311" s="129">
        <v>4511</v>
      </c>
      <c r="C311" s="129" t="s">
        <v>334</v>
      </c>
      <c r="D311" s="130">
        <v>55235</v>
      </c>
      <c r="E311" s="128">
        <v>0</v>
      </c>
      <c r="F311" s="131"/>
      <c r="G311" s="131"/>
      <c r="H311" s="131">
        <v>0</v>
      </c>
      <c r="I311" s="132" t="e">
        <f t="shared" si="27"/>
        <v>#DIV/0!</v>
      </c>
      <c r="J311" s="132"/>
    </row>
    <row r="312" spans="1:10" ht="27" customHeight="1">
      <c r="A312" s="129"/>
      <c r="B312" s="129">
        <v>4511</v>
      </c>
      <c r="C312" s="129" t="s">
        <v>334</v>
      </c>
      <c r="D312" s="130">
        <v>53061</v>
      </c>
      <c r="E312" s="128">
        <v>0</v>
      </c>
      <c r="F312" s="131"/>
      <c r="G312" s="131"/>
      <c r="H312" s="131">
        <v>0</v>
      </c>
      <c r="I312" s="132" t="e">
        <f>H312/E312*100</f>
        <v>#DIV/0!</v>
      </c>
      <c r="J312" s="132"/>
    </row>
    <row r="313" spans="1:10" ht="27" customHeight="1">
      <c r="A313" s="121">
        <v>2405</v>
      </c>
      <c r="B313" s="122" t="s">
        <v>2</v>
      </c>
      <c r="C313" s="121" t="s">
        <v>335</v>
      </c>
      <c r="D313" s="122"/>
      <c r="E313" s="108">
        <f>SUM(E314+E323)</f>
        <v>57702</v>
      </c>
      <c r="F313" s="108">
        <f>SUM(F314+F323)</f>
        <v>20000</v>
      </c>
      <c r="G313" s="108">
        <f>SUM(G314+G323)</f>
        <v>120000</v>
      </c>
      <c r="H313" s="108">
        <f>SUM(H314+H323)</f>
        <v>1208.27</v>
      </c>
      <c r="I313" s="119">
        <f t="shared" si="27"/>
        <v>2.0939828775432394</v>
      </c>
      <c r="J313" s="119">
        <f>H313/G313*100</f>
        <v>1.0068916666666667</v>
      </c>
    </row>
    <row r="314" spans="1:10" ht="27" customHeight="1">
      <c r="A314" s="124" t="s">
        <v>338</v>
      </c>
      <c r="B314" s="125" t="s">
        <v>3</v>
      </c>
      <c r="C314" s="124" t="s">
        <v>339</v>
      </c>
      <c r="D314" s="126"/>
      <c r="E314" s="127">
        <f>E315</f>
        <v>44698</v>
      </c>
      <c r="F314" s="127">
        <f aca="true" t="shared" si="28" ref="F314:H315">F315</f>
        <v>10000</v>
      </c>
      <c r="G314" s="127">
        <f t="shared" si="28"/>
        <v>110000</v>
      </c>
      <c r="H314" s="127">
        <f t="shared" si="28"/>
        <v>0</v>
      </c>
      <c r="I314" s="134">
        <v>0</v>
      </c>
      <c r="J314" s="119">
        <f>H314/G314*100</f>
        <v>0</v>
      </c>
    </row>
    <row r="315" spans="1:10" ht="27" customHeight="1">
      <c r="A315" s="125"/>
      <c r="B315" s="124">
        <v>4</v>
      </c>
      <c r="C315" s="124" t="s">
        <v>176</v>
      </c>
      <c r="D315" s="126"/>
      <c r="E315" s="127">
        <f>E316</f>
        <v>44698</v>
      </c>
      <c r="F315" s="127">
        <f t="shared" si="28"/>
        <v>10000</v>
      </c>
      <c r="G315" s="127">
        <f t="shared" si="28"/>
        <v>110000</v>
      </c>
      <c r="H315" s="127">
        <f>H316</f>
        <v>0</v>
      </c>
      <c r="I315" s="134">
        <v>0</v>
      </c>
      <c r="J315" s="134">
        <f>H315/G315*100</f>
        <v>0</v>
      </c>
    </row>
    <row r="316" spans="1:10" ht="27" customHeight="1">
      <c r="A316" s="125"/>
      <c r="B316" s="124">
        <v>42</v>
      </c>
      <c r="C316" s="124" t="s">
        <v>175</v>
      </c>
      <c r="D316" s="126"/>
      <c r="E316" s="127">
        <f>E317+E321</f>
        <v>44698</v>
      </c>
      <c r="F316" s="127">
        <f>F317</f>
        <v>10000</v>
      </c>
      <c r="G316" s="127">
        <f>G317+G321</f>
        <v>110000</v>
      </c>
      <c r="H316" s="127">
        <f>H317+H321</f>
        <v>0</v>
      </c>
      <c r="I316" s="134">
        <v>0</v>
      </c>
      <c r="J316" s="119">
        <f>H316/G316*100</f>
        <v>0</v>
      </c>
    </row>
    <row r="317" spans="1:10" ht="27" customHeight="1">
      <c r="A317" s="125"/>
      <c r="B317" s="124">
        <v>422</v>
      </c>
      <c r="C317" s="124" t="s">
        <v>336</v>
      </c>
      <c r="D317" s="126"/>
      <c r="E317" s="127">
        <f>SUM(E318:E320)</f>
        <v>43350</v>
      </c>
      <c r="F317" s="128">
        <v>10000</v>
      </c>
      <c r="G317" s="127">
        <f>SUM(G318:G320)</f>
        <v>110000</v>
      </c>
      <c r="H317" s="127">
        <f>SUM(H318:H320)</f>
        <v>0</v>
      </c>
      <c r="I317" s="134">
        <v>0</v>
      </c>
      <c r="J317" s="119">
        <f>H317/G317*100</f>
        <v>0</v>
      </c>
    </row>
    <row r="318" spans="1:10" ht="27" customHeight="1">
      <c r="A318" s="129"/>
      <c r="B318" s="129" t="s">
        <v>24</v>
      </c>
      <c r="C318" s="129" t="s">
        <v>25</v>
      </c>
      <c r="D318" s="130">
        <v>32300</v>
      </c>
      <c r="E318" s="128">
        <v>0</v>
      </c>
      <c r="F318" s="131">
        <v>10000</v>
      </c>
      <c r="G318" s="131">
        <v>5000</v>
      </c>
      <c r="H318" s="131">
        <v>0</v>
      </c>
      <c r="I318" s="132">
        <v>0</v>
      </c>
      <c r="J318" s="132"/>
    </row>
    <row r="319" spans="1:10" ht="27" customHeight="1">
      <c r="A319" s="129"/>
      <c r="B319" s="129" t="s">
        <v>24</v>
      </c>
      <c r="C319" s="129" t="s">
        <v>25</v>
      </c>
      <c r="D319" s="130">
        <v>55263</v>
      </c>
      <c r="E319" s="128">
        <v>37725</v>
      </c>
      <c r="F319" s="131"/>
      <c r="G319" s="131">
        <v>105000</v>
      </c>
      <c r="H319" s="131">
        <v>0</v>
      </c>
      <c r="I319" s="132">
        <v>0</v>
      </c>
      <c r="J319" s="132"/>
    </row>
    <row r="320" spans="1:10" ht="27" customHeight="1">
      <c r="A320" s="129"/>
      <c r="B320" s="129">
        <v>4223</v>
      </c>
      <c r="C320" s="129" t="s">
        <v>60</v>
      </c>
      <c r="D320" s="130">
        <v>32300</v>
      </c>
      <c r="E320" s="128">
        <v>5625</v>
      </c>
      <c r="F320" s="131"/>
      <c r="G320" s="131">
        <v>0</v>
      </c>
      <c r="H320" s="131">
        <v>0</v>
      </c>
      <c r="I320" s="132">
        <v>0</v>
      </c>
      <c r="J320" s="132"/>
    </row>
    <row r="321" spans="1:10" ht="27" customHeight="1">
      <c r="A321" s="125"/>
      <c r="B321" s="124">
        <v>426</v>
      </c>
      <c r="C321" s="124" t="s">
        <v>336</v>
      </c>
      <c r="D321" s="126"/>
      <c r="E321" s="127">
        <f>E322</f>
        <v>1348</v>
      </c>
      <c r="F321" s="127">
        <v>0</v>
      </c>
      <c r="G321" s="127">
        <v>0</v>
      </c>
      <c r="H321" s="127">
        <f>H322</f>
        <v>0</v>
      </c>
      <c r="I321" s="134">
        <v>0</v>
      </c>
      <c r="J321" s="119" t="e">
        <f>H321/G321*100</f>
        <v>#DIV/0!</v>
      </c>
    </row>
    <row r="322" spans="1:10" ht="27" customHeight="1">
      <c r="A322" s="129"/>
      <c r="B322" s="129">
        <v>4262</v>
      </c>
      <c r="C322" s="129" t="s">
        <v>337</v>
      </c>
      <c r="D322" s="130">
        <v>32300</v>
      </c>
      <c r="E322" s="128">
        <v>1348</v>
      </c>
      <c r="F322" s="131"/>
      <c r="G322" s="131"/>
      <c r="H322" s="131">
        <v>0</v>
      </c>
      <c r="I322" s="132">
        <v>0</v>
      </c>
      <c r="J322" s="132"/>
    </row>
    <row r="323" spans="1:10" ht="27" customHeight="1">
      <c r="A323" s="124" t="s">
        <v>346</v>
      </c>
      <c r="B323" s="125" t="s">
        <v>3</v>
      </c>
      <c r="C323" s="124" t="s">
        <v>347</v>
      </c>
      <c r="D323" s="126"/>
      <c r="E323" s="127">
        <f>E324</f>
        <v>13004</v>
      </c>
      <c r="F323" s="127">
        <f aca="true" t="shared" si="29" ref="F323:H325">F324</f>
        <v>10000</v>
      </c>
      <c r="G323" s="127">
        <f>G324</f>
        <v>10000</v>
      </c>
      <c r="H323" s="127">
        <f t="shared" si="29"/>
        <v>1208.27</v>
      </c>
      <c r="I323" s="119">
        <f t="shared" si="27"/>
        <v>9.291525684404798</v>
      </c>
      <c r="J323" s="119">
        <f aca="true" t="shared" si="30" ref="J323:J330">H323/G323*100</f>
        <v>12.0827</v>
      </c>
    </row>
    <row r="324" spans="1:10" ht="27" customHeight="1">
      <c r="A324" s="125"/>
      <c r="B324" s="124">
        <v>4</v>
      </c>
      <c r="C324" s="124" t="s">
        <v>176</v>
      </c>
      <c r="D324" s="126"/>
      <c r="E324" s="127">
        <f>E325</f>
        <v>13004</v>
      </c>
      <c r="F324" s="127">
        <f t="shared" si="29"/>
        <v>10000</v>
      </c>
      <c r="G324" s="127">
        <f>G325</f>
        <v>10000</v>
      </c>
      <c r="H324" s="127">
        <f t="shared" si="29"/>
        <v>1208.27</v>
      </c>
      <c r="I324" s="134">
        <f t="shared" si="27"/>
        <v>9.291525684404798</v>
      </c>
      <c r="J324" s="134">
        <f t="shared" si="30"/>
        <v>12.0827</v>
      </c>
    </row>
    <row r="325" spans="1:10" ht="27" customHeight="1">
      <c r="A325" s="125"/>
      <c r="B325" s="124">
        <v>42</v>
      </c>
      <c r="C325" s="124" t="s">
        <v>175</v>
      </c>
      <c r="D325" s="126"/>
      <c r="E325" s="127">
        <f>E326</f>
        <v>13004</v>
      </c>
      <c r="F325" s="127">
        <f t="shared" si="29"/>
        <v>10000</v>
      </c>
      <c r="G325" s="127">
        <f>G326</f>
        <v>10000</v>
      </c>
      <c r="H325" s="127">
        <f t="shared" si="29"/>
        <v>1208.27</v>
      </c>
      <c r="I325" s="119">
        <f t="shared" si="27"/>
        <v>9.291525684404798</v>
      </c>
      <c r="J325" s="119">
        <f t="shared" si="30"/>
        <v>12.0827</v>
      </c>
    </row>
    <row r="326" spans="1:10" ht="27" customHeight="1">
      <c r="A326" s="125"/>
      <c r="B326" s="124" t="s">
        <v>61</v>
      </c>
      <c r="C326" s="124" t="s">
        <v>62</v>
      </c>
      <c r="D326" s="126"/>
      <c r="E326" s="127">
        <f>SUM(E327:E330)</f>
        <v>13004</v>
      </c>
      <c r="F326" s="133">
        <f>SUM(F327:F330)</f>
        <v>10000</v>
      </c>
      <c r="G326" s="133">
        <f>SUM(G327:G330)</f>
        <v>10000</v>
      </c>
      <c r="H326" s="133">
        <f>SUM(H327:H330)</f>
        <v>1208.27</v>
      </c>
      <c r="I326" s="134">
        <f t="shared" si="27"/>
        <v>9.291525684404798</v>
      </c>
      <c r="J326" s="134">
        <f t="shared" si="30"/>
        <v>12.0827</v>
      </c>
    </row>
    <row r="327" spans="1:10" ht="27" customHeight="1">
      <c r="A327" s="129"/>
      <c r="B327" s="129" t="s">
        <v>63</v>
      </c>
      <c r="C327" s="129" t="s">
        <v>64</v>
      </c>
      <c r="D327" s="130">
        <v>11001</v>
      </c>
      <c r="E327" s="128">
        <v>4000</v>
      </c>
      <c r="F327" s="131"/>
      <c r="G327" s="131">
        <v>0</v>
      </c>
      <c r="H327" s="131">
        <v>0</v>
      </c>
      <c r="I327" s="132">
        <v>0</v>
      </c>
      <c r="J327" s="134" t="e">
        <f t="shared" si="30"/>
        <v>#DIV/0!</v>
      </c>
    </row>
    <row r="328" spans="1:10" ht="27" customHeight="1">
      <c r="A328" s="129"/>
      <c r="B328" s="129" t="s">
        <v>63</v>
      </c>
      <c r="C328" s="129" t="s">
        <v>64</v>
      </c>
      <c r="D328" s="130">
        <v>32300</v>
      </c>
      <c r="E328" s="128">
        <v>2776</v>
      </c>
      <c r="F328" s="131">
        <v>3000</v>
      </c>
      <c r="G328" s="131">
        <v>3000</v>
      </c>
      <c r="H328" s="131">
        <v>1208.27</v>
      </c>
      <c r="I328" s="132">
        <f t="shared" si="27"/>
        <v>43.52557636887608</v>
      </c>
      <c r="J328" s="134">
        <f t="shared" si="30"/>
        <v>40.275666666666666</v>
      </c>
    </row>
    <row r="329" spans="1:10" ht="27" customHeight="1">
      <c r="A329" s="129"/>
      <c r="B329" s="129" t="s">
        <v>63</v>
      </c>
      <c r="C329" s="129" t="s">
        <v>64</v>
      </c>
      <c r="D329" s="130">
        <v>53082</v>
      </c>
      <c r="E329" s="128">
        <v>5000</v>
      </c>
      <c r="F329" s="131">
        <v>5000</v>
      </c>
      <c r="G329" s="131">
        <v>5000</v>
      </c>
      <c r="H329" s="131"/>
      <c r="I329" s="132">
        <f t="shared" si="27"/>
        <v>0</v>
      </c>
      <c r="J329" s="134">
        <f t="shared" si="30"/>
        <v>0</v>
      </c>
    </row>
    <row r="330" spans="1:10" ht="27" customHeight="1">
      <c r="A330" s="129"/>
      <c r="B330" s="129">
        <v>4241</v>
      </c>
      <c r="C330" s="129" t="s">
        <v>64</v>
      </c>
      <c r="D330" s="130">
        <v>62300</v>
      </c>
      <c r="E330" s="128">
        <v>1228</v>
      </c>
      <c r="F330" s="131">
        <v>2000</v>
      </c>
      <c r="G330" s="131">
        <v>2000</v>
      </c>
      <c r="H330" s="131"/>
      <c r="I330" s="132">
        <f t="shared" si="27"/>
        <v>0</v>
      </c>
      <c r="J330" s="134">
        <f t="shared" si="30"/>
        <v>0</v>
      </c>
    </row>
    <row r="331" spans="1:10" ht="27" customHeight="1">
      <c r="A331" s="121">
        <v>9059</v>
      </c>
      <c r="B331" s="122" t="s">
        <v>2</v>
      </c>
      <c r="C331" s="121" t="s">
        <v>353</v>
      </c>
      <c r="D331" s="122"/>
      <c r="E331" s="108">
        <f>SUM(E332)</f>
        <v>83015</v>
      </c>
      <c r="F331" s="108">
        <f>SUM(F332)</f>
        <v>0</v>
      </c>
      <c r="G331" s="108">
        <f>SUM(G332)</f>
        <v>0</v>
      </c>
      <c r="H331" s="108">
        <f>SUM(H332)</f>
        <v>0</v>
      </c>
      <c r="I331" s="119">
        <f t="shared" si="27"/>
        <v>0</v>
      </c>
      <c r="J331" s="134">
        <v>0</v>
      </c>
    </row>
    <row r="332" spans="1:10" ht="27" customHeight="1">
      <c r="A332" s="124" t="s">
        <v>340</v>
      </c>
      <c r="B332" s="125" t="s">
        <v>3</v>
      </c>
      <c r="C332" s="124" t="s">
        <v>341</v>
      </c>
      <c r="D332" s="126"/>
      <c r="E332" s="133">
        <f>E333</f>
        <v>83015</v>
      </c>
      <c r="F332" s="133">
        <f>F333</f>
        <v>0</v>
      </c>
      <c r="G332" s="133">
        <f>G333</f>
        <v>0</v>
      </c>
      <c r="H332" s="133">
        <f>H333</f>
        <v>0</v>
      </c>
      <c r="I332" s="134">
        <f t="shared" si="27"/>
        <v>0</v>
      </c>
      <c r="J332" s="134">
        <v>0</v>
      </c>
    </row>
    <row r="333" spans="1:10" ht="27" customHeight="1">
      <c r="A333" s="125"/>
      <c r="B333" s="124">
        <v>3</v>
      </c>
      <c r="C333" s="124" t="s">
        <v>172</v>
      </c>
      <c r="D333" s="126"/>
      <c r="E333" s="127">
        <f>E334+E341+E363</f>
        <v>83015</v>
      </c>
      <c r="F333" s="127">
        <f>F334+F341+F363</f>
        <v>0</v>
      </c>
      <c r="G333" s="127">
        <f>G334+G341+G363</f>
        <v>0</v>
      </c>
      <c r="H333" s="127">
        <f>H334+H341</f>
        <v>0</v>
      </c>
      <c r="I333" s="119">
        <f t="shared" si="27"/>
        <v>0</v>
      </c>
      <c r="J333" s="134">
        <v>0</v>
      </c>
    </row>
    <row r="334" spans="1:10" ht="27" customHeight="1">
      <c r="A334" s="125"/>
      <c r="B334" s="124">
        <v>31</v>
      </c>
      <c r="C334" s="124" t="s">
        <v>252</v>
      </c>
      <c r="D334" s="126"/>
      <c r="E334" s="127">
        <f>E335+E337+E339</f>
        <v>80095</v>
      </c>
      <c r="F334" s="127">
        <f>F335+F337+F339</f>
        <v>0</v>
      </c>
      <c r="G334" s="127">
        <f>G335+G337+G339</f>
        <v>0</v>
      </c>
      <c r="H334" s="127">
        <f>H335+H337+H339</f>
        <v>0</v>
      </c>
      <c r="I334" s="119">
        <f t="shared" si="27"/>
        <v>0</v>
      </c>
      <c r="J334" s="134">
        <v>0</v>
      </c>
    </row>
    <row r="335" spans="1:10" ht="27" customHeight="1">
      <c r="A335" s="125"/>
      <c r="B335" s="124">
        <v>311</v>
      </c>
      <c r="C335" s="124" t="s">
        <v>253</v>
      </c>
      <c r="D335" s="126"/>
      <c r="E335" s="127">
        <f>E336</f>
        <v>63165</v>
      </c>
      <c r="F335" s="127"/>
      <c r="G335" s="127">
        <v>0</v>
      </c>
      <c r="H335" s="127">
        <f>H336</f>
        <v>0</v>
      </c>
      <c r="I335" s="134">
        <f t="shared" si="27"/>
        <v>0</v>
      </c>
      <c r="J335" s="134">
        <v>0</v>
      </c>
    </row>
    <row r="336" spans="1:10" ht="27" customHeight="1">
      <c r="A336" s="129"/>
      <c r="B336" s="129">
        <v>3111</v>
      </c>
      <c r="C336" s="129" t="s">
        <v>314</v>
      </c>
      <c r="D336" s="130">
        <v>51100</v>
      </c>
      <c r="E336" s="128">
        <v>63165</v>
      </c>
      <c r="F336" s="131"/>
      <c r="G336" s="131"/>
      <c r="H336" s="131">
        <v>0</v>
      </c>
      <c r="I336" s="132">
        <f t="shared" si="27"/>
        <v>0</v>
      </c>
      <c r="J336" s="132"/>
    </row>
    <row r="337" spans="1:10" ht="27" customHeight="1">
      <c r="A337" s="125"/>
      <c r="B337" s="124">
        <v>312</v>
      </c>
      <c r="C337" s="124" t="s">
        <v>255</v>
      </c>
      <c r="D337" s="126"/>
      <c r="E337" s="127">
        <f>E338</f>
        <v>6508</v>
      </c>
      <c r="F337" s="131">
        <v>0</v>
      </c>
      <c r="G337" s="131">
        <v>0</v>
      </c>
      <c r="H337" s="133">
        <f>H338</f>
        <v>0</v>
      </c>
      <c r="I337" s="134">
        <f aca="true" t="shared" si="31" ref="I337:I343">H337/E337*100</f>
        <v>0</v>
      </c>
      <c r="J337" s="134">
        <v>0</v>
      </c>
    </row>
    <row r="338" spans="1:10" ht="27" customHeight="1">
      <c r="A338" s="129"/>
      <c r="B338" s="129">
        <v>3121</v>
      </c>
      <c r="C338" s="129" t="s">
        <v>342</v>
      </c>
      <c r="D338" s="130">
        <v>51100</v>
      </c>
      <c r="E338" s="128">
        <v>6508</v>
      </c>
      <c r="F338" s="131"/>
      <c r="G338" s="131">
        <v>0</v>
      </c>
      <c r="H338" s="131">
        <v>0</v>
      </c>
      <c r="I338" s="132">
        <f t="shared" si="31"/>
        <v>0</v>
      </c>
      <c r="J338" s="132"/>
    </row>
    <row r="339" spans="1:10" ht="27" customHeight="1">
      <c r="A339" s="125"/>
      <c r="B339" s="124">
        <v>313</v>
      </c>
      <c r="C339" s="124" t="s">
        <v>256</v>
      </c>
      <c r="D339" s="126"/>
      <c r="E339" s="127">
        <f>E340</f>
        <v>10422</v>
      </c>
      <c r="F339" s="128"/>
      <c r="G339" s="128"/>
      <c r="H339" s="127">
        <f>H340</f>
        <v>0</v>
      </c>
      <c r="I339" s="134">
        <f t="shared" si="31"/>
        <v>0</v>
      </c>
      <c r="J339" s="134">
        <v>0</v>
      </c>
    </row>
    <row r="340" spans="1:10" ht="27" customHeight="1">
      <c r="A340" s="129"/>
      <c r="B340" s="129">
        <v>3132</v>
      </c>
      <c r="C340" s="129" t="s">
        <v>257</v>
      </c>
      <c r="D340" s="130">
        <v>51100</v>
      </c>
      <c r="E340" s="128">
        <v>10422</v>
      </c>
      <c r="F340" s="131"/>
      <c r="G340" s="131"/>
      <c r="H340" s="131">
        <v>0</v>
      </c>
      <c r="I340" s="132">
        <f t="shared" si="31"/>
        <v>0</v>
      </c>
      <c r="J340" s="132"/>
    </row>
    <row r="341" spans="1:10" ht="27" customHeight="1">
      <c r="A341" s="125"/>
      <c r="B341" s="124">
        <v>32</v>
      </c>
      <c r="C341" s="124" t="s">
        <v>171</v>
      </c>
      <c r="D341" s="126"/>
      <c r="E341" s="127">
        <f>E342</f>
        <v>2920</v>
      </c>
      <c r="F341" s="128">
        <v>0</v>
      </c>
      <c r="G341" s="128">
        <f>G342</f>
        <v>0</v>
      </c>
      <c r="H341" s="127">
        <f>H342</f>
        <v>0</v>
      </c>
      <c r="I341" s="134">
        <f t="shared" si="31"/>
        <v>0</v>
      </c>
      <c r="J341" s="134">
        <v>0</v>
      </c>
    </row>
    <row r="342" spans="1:10" ht="27" customHeight="1">
      <c r="A342" s="125"/>
      <c r="B342" s="124">
        <v>321</v>
      </c>
      <c r="C342" s="124" t="s">
        <v>6</v>
      </c>
      <c r="D342" s="126"/>
      <c r="E342" s="127">
        <f>E343</f>
        <v>2920</v>
      </c>
      <c r="F342" s="128">
        <v>0</v>
      </c>
      <c r="G342" s="128">
        <v>0</v>
      </c>
      <c r="H342" s="127">
        <f>H343</f>
        <v>0</v>
      </c>
      <c r="I342" s="134">
        <f t="shared" si="31"/>
        <v>0</v>
      </c>
      <c r="J342" s="134">
        <v>0</v>
      </c>
    </row>
    <row r="343" spans="1:10" ht="27" customHeight="1">
      <c r="A343" s="129"/>
      <c r="B343" s="129">
        <v>3212</v>
      </c>
      <c r="C343" s="129" t="s">
        <v>259</v>
      </c>
      <c r="D343" s="130">
        <v>51100</v>
      </c>
      <c r="E343" s="128">
        <v>2920</v>
      </c>
      <c r="F343" s="131"/>
      <c r="G343" s="131">
        <v>0</v>
      </c>
      <c r="H343" s="131">
        <v>0</v>
      </c>
      <c r="I343" s="132">
        <f t="shared" si="31"/>
        <v>0</v>
      </c>
      <c r="J343" s="132"/>
    </row>
    <row r="344" spans="1:10" ht="27" customHeight="1">
      <c r="A344" s="121">
        <v>9108</v>
      </c>
      <c r="B344" s="122" t="s">
        <v>2</v>
      </c>
      <c r="C344" s="121" t="s">
        <v>345</v>
      </c>
      <c r="D344" s="122"/>
      <c r="E344" s="108">
        <f>SUM(E345)</f>
        <v>155289</v>
      </c>
      <c r="F344" s="108">
        <f>SUM(F345)</f>
        <v>209937</v>
      </c>
      <c r="G344" s="108">
        <f>SUM(G345)</f>
        <v>255880</v>
      </c>
      <c r="H344" s="108">
        <f>SUM(H345)</f>
        <v>188440.97</v>
      </c>
      <c r="I344" s="134">
        <v>0</v>
      </c>
      <c r="J344" s="119">
        <f>H344/G344*100</f>
        <v>73.64427465999688</v>
      </c>
    </row>
    <row r="345" spans="1:10" ht="27" customHeight="1">
      <c r="A345" s="124" t="s">
        <v>344</v>
      </c>
      <c r="B345" s="125" t="s">
        <v>3</v>
      </c>
      <c r="C345" s="124" t="s">
        <v>343</v>
      </c>
      <c r="D345" s="126"/>
      <c r="E345" s="133">
        <f>E346</f>
        <v>155289</v>
      </c>
      <c r="F345" s="133">
        <f>F346</f>
        <v>209937</v>
      </c>
      <c r="G345" s="133">
        <f>G346</f>
        <v>255880</v>
      </c>
      <c r="H345" s="133">
        <f>H346</f>
        <v>188440.97</v>
      </c>
      <c r="I345" s="134">
        <v>0</v>
      </c>
      <c r="J345" s="134">
        <f>H345/G345*100</f>
        <v>73.64427465999688</v>
      </c>
    </row>
    <row r="346" spans="1:10" ht="27" customHeight="1">
      <c r="A346" s="125"/>
      <c r="B346" s="124">
        <v>3</v>
      </c>
      <c r="C346" s="124" t="s">
        <v>172</v>
      </c>
      <c r="D346" s="126"/>
      <c r="E346" s="127">
        <f>E347+E357+E375</f>
        <v>155289</v>
      </c>
      <c r="F346" s="127">
        <f>F347+F357+F375</f>
        <v>209937</v>
      </c>
      <c r="G346" s="127">
        <f>G347+G357+G375</f>
        <v>255880</v>
      </c>
      <c r="H346" s="127">
        <f>H347+H357+H375</f>
        <v>188440.97</v>
      </c>
      <c r="I346" s="134">
        <v>0</v>
      </c>
      <c r="J346" s="119">
        <f>H346/G346*100</f>
        <v>73.64427465999688</v>
      </c>
    </row>
    <row r="347" spans="1:10" ht="27" customHeight="1">
      <c r="A347" s="125"/>
      <c r="B347" s="124">
        <v>31</v>
      </c>
      <c r="C347" s="124" t="s">
        <v>252</v>
      </c>
      <c r="D347" s="126"/>
      <c r="E347" s="127">
        <f>E348+E351+E354</f>
        <v>149344</v>
      </c>
      <c r="F347" s="127">
        <f>F348+F351+F354</f>
        <v>196900</v>
      </c>
      <c r="G347" s="127">
        <f>G348+G351+G354</f>
        <v>244734</v>
      </c>
      <c r="H347" s="127">
        <f>H348+H351+H354</f>
        <v>181174.16</v>
      </c>
      <c r="I347" s="134">
        <v>0</v>
      </c>
      <c r="J347" s="119">
        <f>H347/G347*100</f>
        <v>74.02901108959115</v>
      </c>
    </row>
    <row r="348" spans="1:10" ht="27" customHeight="1">
      <c r="A348" s="125"/>
      <c r="B348" s="124">
        <v>311</v>
      </c>
      <c r="C348" s="124" t="s">
        <v>253</v>
      </c>
      <c r="D348" s="126"/>
      <c r="E348" s="127">
        <f>SUM(E349,E350)</f>
        <v>110167</v>
      </c>
      <c r="F348" s="127">
        <f>SUM(F349:F350)</f>
        <v>160000</v>
      </c>
      <c r="G348" s="127">
        <f>SUM(G349:G350)</f>
        <v>196789</v>
      </c>
      <c r="H348" s="127">
        <f>H349+H350</f>
        <v>142231.26</v>
      </c>
      <c r="I348" s="134">
        <v>0</v>
      </c>
      <c r="J348" s="134">
        <f>H348/G348*100</f>
        <v>72.2760215255934</v>
      </c>
    </row>
    <row r="349" spans="1:10" ht="27" customHeight="1">
      <c r="A349" s="129"/>
      <c r="B349" s="129">
        <v>3111</v>
      </c>
      <c r="C349" s="129" t="s">
        <v>314</v>
      </c>
      <c r="D349" s="130">
        <v>11001</v>
      </c>
      <c r="E349" s="128">
        <v>79167</v>
      </c>
      <c r="F349" s="131">
        <v>10000</v>
      </c>
      <c r="G349" s="131">
        <v>26000</v>
      </c>
      <c r="H349" s="131">
        <v>1608.17</v>
      </c>
      <c r="I349" s="132">
        <v>0</v>
      </c>
      <c r="J349" s="132"/>
    </row>
    <row r="350" spans="1:10" ht="27" customHeight="1">
      <c r="A350" s="129"/>
      <c r="B350" s="129">
        <v>3111</v>
      </c>
      <c r="C350" s="129" t="s">
        <v>314</v>
      </c>
      <c r="D350" s="130">
        <v>51100</v>
      </c>
      <c r="E350" s="128">
        <v>31000</v>
      </c>
      <c r="F350" s="131">
        <v>150000</v>
      </c>
      <c r="G350" s="131">
        <v>170789</v>
      </c>
      <c r="H350" s="131">
        <v>140623.09</v>
      </c>
      <c r="I350" s="132">
        <v>0</v>
      </c>
      <c r="J350" s="132"/>
    </row>
    <row r="351" spans="1:10" ht="27" customHeight="1">
      <c r="A351" s="125"/>
      <c r="B351" s="124">
        <v>312</v>
      </c>
      <c r="C351" s="124" t="s">
        <v>255</v>
      </c>
      <c r="D351" s="126"/>
      <c r="E351" s="127">
        <f>SUM(E352:E353)</f>
        <v>21000</v>
      </c>
      <c r="F351" s="131">
        <f>F352+F353</f>
        <v>10500</v>
      </c>
      <c r="G351" s="131">
        <f>G352+G353</f>
        <v>15475</v>
      </c>
      <c r="H351" s="133">
        <f>H352+H353</f>
        <v>15474.75</v>
      </c>
      <c r="I351" s="134">
        <v>0</v>
      </c>
      <c r="J351" s="134">
        <f>H351/G351*100</f>
        <v>99.9983844911147</v>
      </c>
    </row>
    <row r="352" spans="1:10" ht="27" customHeight="1">
      <c r="A352" s="129"/>
      <c r="B352" s="129">
        <v>3121</v>
      </c>
      <c r="C352" s="129" t="s">
        <v>342</v>
      </c>
      <c r="D352" s="130">
        <v>11001</v>
      </c>
      <c r="E352" s="128">
        <v>13500</v>
      </c>
      <c r="F352" s="131">
        <v>2500</v>
      </c>
      <c r="G352" s="131">
        <v>3475</v>
      </c>
      <c r="H352" s="131">
        <v>3474.75</v>
      </c>
      <c r="I352" s="132">
        <v>0</v>
      </c>
      <c r="J352" s="132"/>
    </row>
    <row r="353" spans="1:10" ht="27" customHeight="1">
      <c r="A353" s="129"/>
      <c r="B353" s="129">
        <v>3121</v>
      </c>
      <c r="C353" s="129" t="s">
        <v>342</v>
      </c>
      <c r="D353" s="130">
        <v>51100</v>
      </c>
      <c r="E353" s="128">
        <v>7500</v>
      </c>
      <c r="F353" s="131">
        <v>8000</v>
      </c>
      <c r="G353" s="131">
        <v>12000</v>
      </c>
      <c r="H353" s="131">
        <v>12000</v>
      </c>
      <c r="I353" s="132">
        <v>0</v>
      </c>
      <c r="J353" s="132"/>
    </row>
    <row r="354" spans="1:10" ht="27" customHeight="1">
      <c r="A354" s="125"/>
      <c r="B354" s="124">
        <v>313</v>
      </c>
      <c r="C354" s="124" t="s">
        <v>256</v>
      </c>
      <c r="D354" s="126"/>
      <c r="E354" s="127">
        <f>E355+E356</f>
        <v>18177</v>
      </c>
      <c r="F354" s="128">
        <f>SUM(F355:F356)</f>
        <v>26400</v>
      </c>
      <c r="G354" s="128">
        <f>SUM(G355:G356)</f>
        <v>32470</v>
      </c>
      <c r="H354" s="127">
        <f>H355+H356</f>
        <v>23468.149999999998</v>
      </c>
      <c r="I354" s="134">
        <v>0</v>
      </c>
      <c r="J354" s="134">
        <f>H354/G354*100</f>
        <v>72.27640899291653</v>
      </c>
    </row>
    <row r="355" spans="1:10" ht="27" customHeight="1">
      <c r="A355" s="129"/>
      <c r="B355" s="129">
        <v>3132</v>
      </c>
      <c r="C355" s="129" t="s">
        <v>257</v>
      </c>
      <c r="D355" s="130">
        <v>11001</v>
      </c>
      <c r="E355" s="128">
        <v>13062</v>
      </c>
      <c r="F355" s="131">
        <v>6400</v>
      </c>
      <c r="G355" s="131">
        <v>4290</v>
      </c>
      <c r="H355" s="131">
        <v>265.35</v>
      </c>
      <c r="I355" s="132">
        <v>0</v>
      </c>
      <c r="J355" s="132"/>
    </row>
    <row r="356" spans="1:10" ht="27" customHeight="1">
      <c r="A356" s="129"/>
      <c r="B356" s="129">
        <v>3132</v>
      </c>
      <c r="C356" s="129" t="s">
        <v>257</v>
      </c>
      <c r="D356" s="130">
        <v>51100</v>
      </c>
      <c r="E356" s="128">
        <v>5115</v>
      </c>
      <c r="F356" s="131">
        <v>20000</v>
      </c>
      <c r="G356" s="131">
        <v>28180</v>
      </c>
      <c r="H356" s="131">
        <v>23202.8</v>
      </c>
      <c r="I356" s="132">
        <v>0</v>
      </c>
      <c r="J356" s="132"/>
    </row>
    <row r="357" spans="1:10" ht="27" customHeight="1">
      <c r="A357" s="125"/>
      <c r="B357" s="124">
        <v>32</v>
      </c>
      <c r="C357" s="124" t="s">
        <v>171</v>
      </c>
      <c r="D357" s="126"/>
      <c r="E357" s="127">
        <f>E358+E370</f>
        <v>5945</v>
      </c>
      <c r="F357" s="128">
        <f>F358+F370</f>
        <v>13037</v>
      </c>
      <c r="G357" s="128">
        <f>G358</f>
        <v>11146</v>
      </c>
      <c r="H357" s="127">
        <f>H358+H370</f>
        <v>7266.81</v>
      </c>
      <c r="I357" s="134">
        <v>0</v>
      </c>
      <c r="J357" s="134">
        <f>H357/G357*100</f>
        <v>65.1965727615288</v>
      </c>
    </row>
    <row r="358" spans="1:10" ht="27" customHeight="1">
      <c r="A358" s="125"/>
      <c r="B358" s="124">
        <v>321</v>
      </c>
      <c r="C358" s="124" t="s">
        <v>6</v>
      </c>
      <c r="D358" s="126"/>
      <c r="E358" s="127">
        <f>E360+E359</f>
        <v>5945</v>
      </c>
      <c r="F358" s="128">
        <f>SUM(F359:F360)</f>
        <v>13037</v>
      </c>
      <c r="G358" s="128">
        <f>SUM(G359:G360)</f>
        <v>11146</v>
      </c>
      <c r="H358" s="127">
        <f>H360+H359</f>
        <v>7266.81</v>
      </c>
      <c r="I358" s="134">
        <v>0</v>
      </c>
      <c r="J358" s="134">
        <f>H358/G358*100</f>
        <v>65.1965727615288</v>
      </c>
    </row>
    <row r="359" spans="1:10" ht="27" customHeight="1">
      <c r="A359" s="129"/>
      <c r="B359" s="129">
        <v>3212</v>
      </c>
      <c r="C359" s="129" t="s">
        <v>259</v>
      </c>
      <c r="D359" s="130">
        <v>11001</v>
      </c>
      <c r="E359" s="128">
        <v>2005</v>
      </c>
      <c r="F359" s="131">
        <v>10658</v>
      </c>
      <c r="G359" s="131">
        <v>4146</v>
      </c>
      <c r="H359" s="131">
        <v>1757.01</v>
      </c>
      <c r="I359" s="132">
        <v>0</v>
      </c>
      <c r="J359" s="132"/>
    </row>
    <row r="360" spans="1:10" ht="27" customHeight="1">
      <c r="A360" s="129"/>
      <c r="B360" s="129">
        <v>3212</v>
      </c>
      <c r="C360" s="129" t="s">
        <v>259</v>
      </c>
      <c r="D360" s="130">
        <v>51100</v>
      </c>
      <c r="E360" s="128">
        <v>3940</v>
      </c>
      <c r="F360" s="131">
        <v>2379</v>
      </c>
      <c r="G360" s="131">
        <v>7000</v>
      </c>
      <c r="H360" s="131">
        <v>5509.8</v>
      </c>
      <c r="I360" s="132">
        <v>0</v>
      </c>
      <c r="J360" s="132"/>
    </row>
  </sheetData>
  <sheetProtection/>
  <mergeCells count="3">
    <mergeCell ref="B2:C2"/>
    <mergeCell ref="B3:C3"/>
    <mergeCell ref="A1:J1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57" r:id="rId1"/>
  <headerFooter alignWithMargins="0">
    <oddFooter>&amp;L&amp;C&amp;R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2022-03-16T10:01:50Z</dcterms:created>
  <dcterms:modified xsi:type="dcterms:W3CDTF">2022-07-18T10:46:26Z</dcterms:modified>
  <cp:category/>
  <cp:version/>
  <cp:contentType/>
  <cp:contentStatus/>
</cp:coreProperties>
</file>