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ažetak" sheetId="1" r:id="rId1"/>
    <sheet name="OPĆI DIO-prihodi" sheetId="2" r:id="rId2"/>
    <sheet name="OPĆI DIO-RASHODI" sheetId="3" r:id="rId3"/>
    <sheet name="POSEBNI DIO" sheetId="4" r:id="rId4"/>
  </sheets>
  <definedNames>
    <definedName name="_GoBack" localSheetId="1">'OPĆI DIO-prihodi'!$B$43</definedName>
    <definedName name="_GoBack" localSheetId="2">'OPĆI DIO-RASHODI'!#REF!</definedName>
    <definedName name="_xlnm.Print_Area" localSheetId="2">'OPĆI DIO-RASHODI'!$A$9:$H$104</definedName>
    <definedName name="_xlnm.Print_Area" localSheetId="3">'POSEBNI DIO'!$A$9:$J$401</definedName>
  </definedNames>
  <calcPr fullCalcOnLoad="1"/>
</workbook>
</file>

<file path=xl/sharedStrings.xml><?xml version="1.0" encoding="utf-8"?>
<sst xmlns="http://schemas.openxmlformats.org/spreadsheetml/2006/main" count="901" uniqueCount="405">
  <si>
    <t>BROJČANA OZNAKA I NAZIV</t>
  </si>
  <si>
    <t>1</t>
  </si>
  <si>
    <t xml:space="preserve">Program: </t>
  </si>
  <si>
    <t xml:space="preserve">AKTIVNOST: </t>
  </si>
  <si>
    <t>3121</t>
  </si>
  <si>
    <t>321</t>
  </si>
  <si>
    <t>NAKNADE TROŠKOVA ZAPOSLENIMA</t>
  </si>
  <si>
    <t>3212</t>
  </si>
  <si>
    <t>3211</t>
  </si>
  <si>
    <t>SLUŽBENA PUTOVANJA</t>
  </si>
  <si>
    <t>329</t>
  </si>
  <si>
    <t>OST.NESPOM.RASHODI POSLOVANJA</t>
  </si>
  <si>
    <t>372</t>
  </si>
  <si>
    <t>OSTALE NAKNADE GRAĐANIMA I KUČANSTVIMA IZ PRORAČUNA</t>
  </si>
  <si>
    <t>323</t>
  </si>
  <si>
    <t>RASHODI ZA USLUGE</t>
  </si>
  <si>
    <t>3233</t>
  </si>
  <si>
    <t>3299</t>
  </si>
  <si>
    <t>3237</t>
  </si>
  <si>
    <t>INTELEKTUALNE I OSOBNE  USLUGE</t>
  </si>
  <si>
    <t>3239</t>
  </si>
  <si>
    <t>OSTALE USLUGE</t>
  </si>
  <si>
    <t>3232</t>
  </si>
  <si>
    <t>USLUGE TEKUĆEG I INVESTICIJSKOG ODRŽAVANJA</t>
  </si>
  <si>
    <t>4221</t>
  </si>
  <si>
    <t>UREDSKA OPREMA I NAMJEŠTAJ</t>
  </si>
  <si>
    <t>412</t>
  </si>
  <si>
    <t>NEMATERIJALNA IMOVINA</t>
  </si>
  <si>
    <t>3238</t>
  </si>
  <si>
    <t>RAČUNALNE USLUGE</t>
  </si>
  <si>
    <t>OSTALI NESPOMENUTI RASHODI POSLOVANJA</t>
  </si>
  <si>
    <t>343</t>
  </si>
  <si>
    <t>OSTALI FINANCIJSKI RASHODI</t>
  </si>
  <si>
    <t>3431</t>
  </si>
  <si>
    <t>BANKARSKE USLUGE I USLUGE PLATNOG PROMETA</t>
  </si>
  <si>
    <t>3213</t>
  </si>
  <si>
    <t>STRUČNO USAVRŠAVANJE ZAPOSLENIKA</t>
  </si>
  <si>
    <t>322</t>
  </si>
  <si>
    <t>RASHODI ZA MATERIJAL I ENERG.</t>
  </si>
  <si>
    <t>3227</t>
  </si>
  <si>
    <t>SLUŽBENA, RADNA I ZAŠTITNA ODJEĆA I OBUĆA</t>
  </si>
  <si>
    <t>3234</t>
  </si>
  <si>
    <t>3236</t>
  </si>
  <si>
    <t>3223</t>
  </si>
  <si>
    <t>ENERGIJA</t>
  </si>
  <si>
    <t>USLUGE PROMIDŽBE I INFORMIRANJA</t>
  </si>
  <si>
    <t>3221</t>
  </si>
  <si>
    <t>UREDSKI MATERIJAL I OSTALI MATERIJALNI RASHODI</t>
  </si>
  <si>
    <t>3224</t>
  </si>
  <si>
    <t>MAT.I DIJELOVI ZA TEKUĆE I INVEST.ODRŽAVANJE</t>
  </si>
  <si>
    <t>3225</t>
  </si>
  <si>
    <t>SITNI INVENTAR I AUTO GUME</t>
  </si>
  <si>
    <t>3231</t>
  </si>
  <si>
    <t>USLUGE TELEFONA, POŠTE I PRIJEVOZA</t>
  </si>
  <si>
    <t>KOMUNALNE USLUGE</t>
  </si>
  <si>
    <t>PRISTOJBE I NAKNADE</t>
  </si>
  <si>
    <t>ČLANARINE</t>
  </si>
  <si>
    <t>3222</t>
  </si>
  <si>
    <t>MATERIJAL I SIROVINE</t>
  </si>
  <si>
    <t>ZDRAVSTVENE I VETERINARSKE USLUGE</t>
  </si>
  <si>
    <t>OPREMA ZA ODRŽAVANJE I ZAŠTITU</t>
  </si>
  <si>
    <t>424</t>
  </si>
  <si>
    <t>KNJIGE,UMJ.DJELA I OST.IZLOŽB.VRIJEDN.</t>
  </si>
  <si>
    <t>4241</t>
  </si>
  <si>
    <t>KNJIGE</t>
  </si>
  <si>
    <t>3722</t>
  </si>
  <si>
    <t>PRIJEVOZ UČENIKA</t>
  </si>
  <si>
    <t>IZVOR FINANCIRANJA</t>
  </si>
  <si>
    <t>6 = 5/2*100</t>
  </si>
  <si>
    <t>INDEKS 1</t>
  </si>
  <si>
    <t>INDEKS 2</t>
  </si>
  <si>
    <t xml:space="preserve">7 =5/4*100 </t>
  </si>
  <si>
    <t xml:space="preserve">Račun prihoda/
primitka </t>
  </si>
  <si>
    <t>Naziv računa</t>
  </si>
  <si>
    <t>Indeks</t>
  </si>
  <si>
    <t>6=5/2*100</t>
  </si>
  <si>
    <t>7=5/4*100</t>
  </si>
  <si>
    <t>Prihodi iz nadležnog proračuna i od HZZO-a temeljem ugovornih obveza</t>
  </si>
  <si>
    <t>Prihodi iz nadležnog proračuna za financiranje rashoda poslovanja</t>
  </si>
  <si>
    <t>Prihodi iz nadležnog proračuna za financiranje rashoda za nabavu nefinancijske imovine</t>
  </si>
  <si>
    <t>Prihodi od prodaje proizvoda i robe te pruženih usluga i prihodi od donacija</t>
  </si>
  <si>
    <t>Donacije od pravnih i fizičkih osoba izvan općeg proračuna</t>
  </si>
  <si>
    <t>Prihodi po posebnim propisima</t>
  </si>
  <si>
    <t>Sufinanciranje cijene usluge, participacije i slično</t>
  </si>
  <si>
    <t>Pomoći iz inozemstva i od subjekata unutar općeg proračuna</t>
  </si>
  <si>
    <t>Pomoći od izvanproračunskih korisnika</t>
  </si>
  <si>
    <t>Pomoći proračunskim korisnicima iz proračuna koji im nije nadležan</t>
  </si>
  <si>
    <t xml:space="preserve">UKUPNO PRIHODI </t>
  </si>
  <si>
    <t>Račun rashoda/
izdatka</t>
  </si>
  <si>
    <t>Rashodi za zaposlene</t>
  </si>
  <si>
    <t>Plaće</t>
  </si>
  <si>
    <t>Plaće za redovan rad</t>
  </si>
  <si>
    <t xml:space="preserve">Ostali rashodi za zaposlene </t>
  </si>
  <si>
    <t>Doprinosi na plaće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</si>
  <si>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</si>
  <si>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</si>
  <si>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</si>
  <si>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</si>
  <si>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</si>
  <si>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</si>
  <si>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</si>
  <si>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</si>
  <si>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</si>
  <si>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</si>
  <si>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</si>
  <si>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</si>
  <si>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</si>
  <si>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Službena,radna i zaštitna odjeća i obuća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</si>
  <si>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</si>
  <si>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</si>
  <si>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</si>
  <si>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</si>
  <si>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</si>
  <si>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</si>
  <si>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</si>
  <si>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</si>
  <si>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</si>
  <si>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 xml:space="preserve">Naknade troškova osobama izvan radnog odnosa </t>
  </si>
  <si>
    <t>Ostali nespomenuti rashodi poslovanja</t>
  </si>
  <si>
    <t>Premija osiguranja</t>
  </si>
  <si>
    <t>Reprezentacija</t>
  </si>
  <si>
    <t>Članarine i norme</t>
  </si>
  <si>
    <t>Pristojbe i naknade</t>
  </si>
  <si>
    <t>Financijski rashodi</t>
  </si>
  <si>
    <t>Ostali financijski rashodi</t>
  </si>
  <si>
    <t>Bankarske usluge i usluge platnog prometa</t>
  </si>
  <si>
    <t>Rashodi za nabavu proizvedene dugotrajne imovine</t>
  </si>
  <si>
    <t>Postrojenja i oprema</t>
  </si>
  <si>
    <t>Uredska oprema i namještaj</t>
  </si>
  <si>
    <t>Komunikacijska oprema</t>
  </si>
  <si>
    <t>Oprema za održavanje i zaštitu</t>
  </si>
  <si>
    <t>Medicinska i laboratorijska oprema</t>
  </si>
  <si>
    <t>Sportska i glazbena oprema</t>
  </si>
  <si>
    <t>Uređaji,strojevi i oprema za ostale namjene</t>
  </si>
  <si>
    <t>Knjige</t>
  </si>
  <si>
    <t>UKUPNO RASHODI</t>
  </si>
  <si>
    <t>3293</t>
  </si>
  <si>
    <t>Plaće za prekovremeni rad</t>
  </si>
  <si>
    <t>Plaće za posebne uvjete rada</t>
  </si>
  <si>
    <t>Tekuće pomoći proračunskim korisnicima dr. proračuna</t>
  </si>
  <si>
    <t>Tekući prijenosi između između prorač.korisnika istog proračuna</t>
  </si>
  <si>
    <t>Ostale naknade građanima i kućanstvima iz proračuna</t>
  </si>
  <si>
    <t>Mjerni i kontrolni uređaji</t>
  </si>
  <si>
    <t>Rashodi za nabavu nefinancijske imovine</t>
  </si>
  <si>
    <t>Licence</t>
  </si>
  <si>
    <t>Knjige, umjetnička djela i ostalie izložb.vrijednosti</t>
  </si>
  <si>
    <t>Tisak</t>
  </si>
  <si>
    <t>Tekuće pomoći proračunskim korisnicima iz proračuna koji im nije nadležan</t>
  </si>
  <si>
    <t>Kapitalne pomoći proračunskim korisnicima iz proračuna koji im nije nadležan</t>
  </si>
  <si>
    <t xml:space="preserve">Pomoći temeljem prijenosa EU sredstava </t>
  </si>
  <si>
    <t>Tekuće pomoćći temeljem prijenosa EU sredstava</t>
  </si>
  <si>
    <t>Prihodi iz proračuna za financiranje redovne djelatnosti</t>
  </si>
  <si>
    <t>Prihodi od imovine</t>
  </si>
  <si>
    <t>Prihodi od financijske imovine - kamate a vista</t>
  </si>
  <si>
    <t>Prihodi od nefinancijske imovine - najam</t>
  </si>
  <si>
    <t>Prihodi od administrativnih pristojbi i po posebnim propisima</t>
  </si>
  <si>
    <t>Prihodi od prodaje robe i pruženih usluga</t>
  </si>
  <si>
    <t>Tekuće donacije  od pravnih i fizičkih osoba izvan općeg proračuna</t>
  </si>
  <si>
    <t xml:space="preserve">PRIHODI PO IZVORIMA FINANCIRANJA </t>
  </si>
  <si>
    <t>Opći prihodi i primici</t>
  </si>
  <si>
    <t>Donacije</t>
  </si>
  <si>
    <t xml:space="preserve">Prihodi za posebne namjene </t>
  </si>
  <si>
    <t>Pomoći</t>
  </si>
  <si>
    <t>Vlastiti prihodi</t>
  </si>
  <si>
    <t xml:space="preserve">Sveukupno </t>
  </si>
  <si>
    <t>Tekuće pomoći od izvanproračunskih korisnika</t>
  </si>
  <si>
    <t>Kamate na oročena sredstva</t>
  </si>
  <si>
    <t>Prihodi od zakupa i iznajmljivanja imovine</t>
  </si>
  <si>
    <t>Rashodi za nabavu neproizvedene dugotrajne imovine</t>
  </si>
  <si>
    <t>Rashori poslovanja</t>
  </si>
  <si>
    <t xml:space="preserve">RASHODI PO IZVORIMA FINANCIRANJA </t>
  </si>
  <si>
    <t>MATERIJALNI RASHODI</t>
  </si>
  <si>
    <t>RASHODI POSLOVANJA</t>
  </si>
  <si>
    <t>FINANCIJSKI RASHODI</t>
  </si>
  <si>
    <t>NAKNADA GRAĐANIMA I KUĆANSTVIMA</t>
  </si>
  <si>
    <t>RASHODI ZA NABAVU PROIZVEDENE DUGOTRAJNE IMOVINE</t>
  </si>
  <si>
    <t>RASHODI ZA NABAVU NEFINANCIJSKE IMOVINE</t>
  </si>
  <si>
    <t>RASHODI ZA NABAVU NEPROIZVEDENE DUGOTRAJNE IMOVINE</t>
  </si>
  <si>
    <t>SAŽETAK</t>
  </si>
  <si>
    <t>A. RAČUN PRIHODA I RASHODA</t>
  </si>
  <si>
    <t>OPIS</t>
  </si>
  <si>
    <t>6 PRIHODI POSLOVANJA</t>
  </si>
  <si>
    <t>7 PRIHODI OD PRODAJE NEFINANCIJSKE IMOVINE</t>
  </si>
  <si>
    <t>UKUPNO PRIHODI</t>
  </si>
  <si>
    <t>3 RASHODI POSLOVANJA</t>
  </si>
  <si>
    <t>4 RASHODI ZA NABAVU NEFINANCIJSKE IMOVINE</t>
  </si>
  <si>
    <t>Razlika</t>
  </si>
  <si>
    <t>B. RAČUN FINANCIRANJA</t>
  </si>
  <si>
    <t>8 PRIMICI OD FINANCIJSKE IMOVINE I ZADUŽIVANJA</t>
  </si>
  <si>
    <t>5 IZDACI ZA FINANCIJSKU IMOVINU I OTPLATE ZAJMOVA</t>
  </si>
  <si>
    <t>NETO FINANCIRANJE</t>
  </si>
  <si>
    <t>REKAPITULACIJA</t>
  </si>
  <si>
    <t>UKUPNI PRIHODI</t>
  </si>
  <si>
    <t>VIŠAK PRETHODNIH GODINA</t>
  </si>
  <si>
    <t>PRIMICI OD FINANCIJSKE IMOVINE I ZADUŽIVANJA</t>
  </si>
  <si>
    <t>UKUPNO RASPOLOŽIVA SREDSTVA</t>
  </si>
  <si>
    <t>UKUPNI RASHODI</t>
  </si>
  <si>
    <t>IZDACI ZA FINANCIJSKU IMOVINU I OTPLATU ZAJMOVA</t>
  </si>
  <si>
    <t>UKUPNO RASPOREĐENA SREDSTVA</t>
  </si>
  <si>
    <t>C. RASPOLOŽIVA SREDSTVA IZ PRETHODNE GODINE</t>
  </si>
  <si>
    <t>VIŠAK / MANJAK IZ PRETHODNE GODINE KOJI ĆE SE POKRITI U TEKUĆOJ GODINI</t>
  </si>
  <si>
    <t>VIŠAK / MANJAK + RASPOLOŽIVA SREDSTVA IZ PRETHODNIH GODINA + NETO FINANCIRANJE</t>
  </si>
  <si>
    <t>D. INFORMACIJA O UKUPNOM VIŠKU/MANJKU DONESENOM IZ PRETHODNE GODINE</t>
  </si>
  <si>
    <t>UKUPAN DONOS VIŠKA / MANJKA IZ PRETHODNE GODINE</t>
  </si>
  <si>
    <t>Prihodi od prodaje nefinancijske imovine</t>
  </si>
  <si>
    <t>Prihodi od prodaje neproizvedene dugotrajne imovine</t>
  </si>
  <si>
    <t>Prihodi od prodaje materijalne imovine-prirodnih bogatstava</t>
  </si>
  <si>
    <t>Prihodi od prodaje proizvedene dugotrajne imovine</t>
  </si>
  <si>
    <t>Prihodi od prodaje građevinskih objekata</t>
  </si>
  <si>
    <t>Prihodi od prodaje postrojenja i opreme</t>
  </si>
  <si>
    <t>Prihodi od prodaje prijevoznih sredstava</t>
  </si>
  <si>
    <t>Primici od financijske imovine i zaduživanja</t>
  </si>
  <si>
    <t>Primljeni povrati glavnica danih zajmova i depozita</t>
  </si>
  <si>
    <t>Primici od povrata depozita i jamčevnih pologa</t>
  </si>
  <si>
    <t>Primici od prodaje dionica i udjela u glavnici</t>
  </si>
  <si>
    <t>Primici od prodaje dionica i udjela u glavnici trg.druš.u js</t>
  </si>
  <si>
    <t>Primici od zaduživanja</t>
  </si>
  <si>
    <t>Primlj.krediti i zajmovi  od kredit.i ost.financ.inst.izv.js</t>
  </si>
  <si>
    <t>Prihodi poslovanja</t>
  </si>
  <si>
    <t>Izdaci za financijsku imovinu i otplate zajmova</t>
  </si>
  <si>
    <t>Izdaci za otplate glavnica primljenih kredita i zajmova</t>
  </si>
  <si>
    <t>Otplate gl.primlj.kred.i zajm.od kred.i ost.fin.inst.izv.js</t>
  </si>
  <si>
    <t>Izvor financiranja</t>
  </si>
  <si>
    <t>Naziv izvora financiranja</t>
  </si>
  <si>
    <t xml:space="preserve">
Izvršenje 2021. </t>
  </si>
  <si>
    <t xml:space="preserve">Izvršenje 2021. </t>
  </si>
  <si>
    <t>OŠ DR. MATE DEMARINA</t>
  </si>
  <si>
    <t xml:space="preserve">Ostvarenje 2021. </t>
  </si>
  <si>
    <t xml:space="preserve">Prihodi od pruženih usluga </t>
  </si>
  <si>
    <t>Ostale naknade troškova zaposlenima</t>
  </si>
  <si>
    <t>Troškovi sudskih postupaka</t>
  </si>
  <si>
    <t>Zatezne kamate</t>
  </si>
  <si>
    <t>Ostala nematerijalna imovina</t>
  </si>
  <si>
    <t>Ulaganje u računalne programe</t>
  </si>
  <si>
    <t>Kapitalne donacije</t>
  </si>
  <si>
    <t>Tekući prijenosi između proračunskih korisnika istog proračuna</t>
  </si>
  <si>
    <t>Kapitalne pomoći iz državnog proračuna -EU</t>
  </si>
  <si>
    <t>Redovna djelatnost OŠ MINIMALNI STANDARDI</t>
  </si>
  <si>
    <t>Materijalni rashodi OŠ po kriterijima</t>
  </si>
  <si>
    <t>IZVRŠENJE 2021</t>
  </si>
  <si>
    <t>A210101</t>
  </si>
  <si>
    <t>A210102</t>
  </si>
  <si>
    <t>A210103</t>
  </si>
  <si>
    <t>Materijalni rashodi po stvarnom trošku - drugi izvori</t>
  </si>
  <si>
    <t>REPREZENTACIJA</t>
  </si>
  <si>
    <t>OSTALE NAKNADE</t>
  </si>
  <si>
    <t>ZAKUPNINE I NAJAMNINE</t>
  </si>
  <si>
    <t>DONACIJE ZA OSNOVNE ŠKOLE</t>
  </si>
  <si>
    <t>A210104</t>
  </si>
  <si>
    <t>Plaće i drugi rashodi za zaposlene osnovnih škola</t>
  </si>
  <si>
    <t>RASHODI ZA ZAPOSLENE</t>
  </si>
  <si>
    <t>PLAĆE ZA REDOVAN RAD</t>
  </si>
  <si>
    <t>PLAĆE ZA REDOVAN RAD - PO PRESUDI</t>
  </si>
  <si>
    <t>OSTALI RASHODI ZA ZAPOSLENE</t>
  </si>
  <si>
    <t>DOPRINOSI NA PLAĆE</t>
  </si>
  <si>
    <t>DOPRINOSI ZA OBVEZNO ZDRAVSTVENO OSIGURANJE</t>
  </si>
  <si>
    <t>DOPRINOSI ZA OBVEZNO ZDRAVSTVENO OSIGURANJE U SLUČAJU NEZAPOSLENOSTI</t>
  </si>
  <si>
    <t>NAKNADE ZA PRIJEVOZ, RAD NA TERENU I ODVOJEN ŽIVOT</t>
  </si>
  <si>
    <t>TROŠKOVI SUDSKIH POSTUPAKA</t>
  </si>
  <si>
    <t>ZATEZNE KAMATE</t>
  </si>
  <si>
    <t>Programi red. Djelatnost OŠ - iznad standarda</t>
  </si>
  <si>
    <t>ostali rashodi za zaposlene</t>
  </si>
  <si>
    <t>A210201</t>
  </si>
  <si>
    <t>Materijalni rashodi po stvarnom trošku - iznad standarda</t>
  </si>
  <si>
    <t>PREMIJE OSIGURANJA</t>
  </si>
  <si>
    <t>Obrazovanje iznad standarda</t>
  </si>
  <si>
    <t>ŽUPANIJSKA NATJECANJA</t>
  </si>
  <si>
    <t>POMOĆNICI U NASTAVI -UOD-ŽUPANIJA</t>
  </si>
  <si>
    <t>ŠKOLSKA KUHINJA</t>
  </si>
  <si>
    <t>OSTALE NAKNADE - TESTIRANJE</t>
  </si>
  <si>
    <t>MATERIJAL I SIROVINE-SREDSTVA O. LIŽNJAN</t>
  </si>
  <si>
    <t>MATERIJAL I SIROVINE-SREDSTVA O.MARČANA</t>
  </si>
  <si>
    <t>MATERIJAL I SIROVINE-SREDSTVA O.MEDULIN</t>
  </si>
  <si>
    <t>A230107</t>
  </si>
  <si>
    <t>Produženi boravak</t>
  </si>
  <si>
    <t>PLAĆE ZA REDOVAN RAD-O. LIŽNJAN</t>
  </si>
  <si>
    <t>PLAĆE ZA REDOVAN RAD-O. MEDULIN</t>
  </si>
  <si>
    <t>PLAĆE ZA REDOVAN RAD - RODITELJI</t>
  </si>
  <si>
    <t>ostali rashodi za zaposlene - RODITELJI</t>
  </si>
  <si>
    <t>ostali rashodi za zaposlene - O. LIŽNJAN</t>
  </si>
  <si>
    <t>ostali rashodi za zaposlene - O. MEDULIN</t>
  </si>
  <si>
    <t>PLAĆE ZA REDOVAN RAD-O. MEDULIN PO PRESUDAMA</t>
  </si>
  <si>
    <t>PLAĆE ZA REDOVAN RAD-O. LIŽNJAN - PO PRESUDAMA</t>
  </si>
  <si>
    <t>DOPRINOSI ZA OBVEZNO ZDRAVSTVENO OSIGURANJE - O.LIŽNJAN</t>
  </si>
  <si>
    <t>DOPRINOSI ZA OBVEZNO ZDRAVSTVENO OSIGURANJE - O. MEDULIN</t>
  </si>
  <si>
    <t>DOPRINOSI ZA OBVEZNO OSIGURANJE U SLUČAJU NEZAPOSLENOSTI - O. LIŽNJAN</t>
  </si>
  <si>
    <t>DOPRINOSI ZA OBVEZNO OSIGURANJE U SLUČAJU NEZAPOSLENOSTI - O. MEDULIN</t>
  </si>
  <si>
    <t>NAKNADE ZA PRIJEVOZ, RAD NA TERENU I ODVOJEN ŽIVOT - O. LIŽNJAN</t>
  </si>
  <si>
    <t>NAKNADE ZA PRIJEVOZ, RAD NA TERENU I ODVOJEN ŽIVOT - O. MEDULIN</t>
  </si>
  <si>
    <t>PRISTOJBE I NAKNADE-O. LIŽNJAN</t>
  </si>
  <si>
    <t>PRISTOJBE I NAKNADE - O. MEDULIN</t>
  </si>
  <si>
    <t>TROŠKOVI SUDSKIH POSTUPAKA - O. LIŽNJAN</t>
  </si>
  <si>
    <t>TROŠKOVI SUDSKIH POSTUPAKA - O. MEDULIN</t>
  </si>
  <si>
    <t>ZATEZNE KAMATE - O. LIŽNJAN</t>
  </si>
  <si>
    <t>ZATEZNE KAMATE - O.MEDULIN</t>
  </si>
  <si>
    <t>A230115</t>
  </si>
  <si>
    <t>Ostali programi i projekti</t>
  </si>
  <si>
    <t>A230116</t>
  </si>
  <si>
    <t>NAKNADE GRAĐANIMA I KUĆANSTVIMA NA TEMELJU OSIGURANJA</t>
  </si>
  <si>
    <t>Školski list, časopisi i knjige</t>
  </si>
  <si>
    <t>NAKNADE FRAĐANIMA I KUĆANSTVIMA U NARAVI</t>
  </si>
  <si>
    <t>A230130</t>
  </si>
  <si>
    <t>Izborni i dodatni programi</t>
  </si>
  <si>
    <t>OSTALI NESPOMENUTI RASHODI POSLOVANJA - O. LIŽNJAN</t>
  </si>
  <si>
    <t>A230134</t>
  </si>
  <si>
    <t>Školski preventivni programi</t>
  </si>
  <si>
    <t>A230162</t>
  </si>
  <si>
    <t>Naknada za županijsko stručno vijeće - ŽSV</t>
  </si>
  <si>
    <t>A230184</t>
  </si>
  <si>
    <t>Zavičajna nastava</t>
  </si>
  <si>
    <t>A230189</t>
  </si>
  <si>
    <t>Mentorstvo</t>
  </si>
  <si>
    <t xml:space="preserve">PLAĆE ZA REDOVAN RAD </t>
  </si>
  <si>
    <t>A230197</t>
  </si>
  <si>
    <t>Projekt "Osiguranje prehrane djece u osnovnim školama</t>
  </si>
  <si>
    <t>A230199</t>
  </si>
  <si>
    <t>Projekt Školska shema</t>
  </si>
  <si>
    <t>Program obrazovanja iznad standarda</t>
  </si>
  <si>
    <t>A230203</t>
  </si>
  <si>
    <t>Medni dani</t>
  </si>
  <si>
    <t>Investicijsko održavanje osnovnih škola</t>
  </si>
  <si>
    <t>A240101</t>
  </si>
  <si>
    <t>Investicijsko održavanje osnovnih škola - OŠ minimalni standard</t>
  </si>
  <si>
    <t>A240102</t>
  </si>
  <si>
    <t>Investicijsko održavanje osnovnih škola - OŠ iznad standarda</t>
  </si>
  <si>
    <t>Kapitalna ulaganja u osnovne škole</t>
  </si>
  <si>
    <t>K240301</t>
  </si>
  <si>
    <t>Projektna dokumentacija osnovnih škola</t>
  </si>
  <si>
    <t>OSTALA NEMATERIJALNA IMOVINA</t>
  </si>
  <si>
    <t>K240314</t>
  </si>
  <si>
    <t>Područna škola Ližnjan</t>
  </si>
  <si>
    <t>RASHODI ZA DODATNA ULAGANJA NA NEFINANCIJSKOJ IMOVINI</t>
  </si>
  <si>
    <t>DODATNA ULAGANJA NA GRAĐEVINSKIM OBJEKTIMA</t>
  </si>
  <si>
    <t>Opremanje u osnovnim školama</t>
  </si>
  <si>
    <t>POSTROJENA I OPREMA</t>
  </si>
  <si>
    <t>ULAGANJA U RAČUNALNE PROGRAME</t>
  </si>
  <si>
    <t>K240501</t>
  </si>
  <si>
    <t>Školski namještaj i oprema</t>
  </si>
  <si>
    <t>T905901</t>
  </si>
  <si>
    <t>MOZAIK 3</t>
  </si>
  <si>
    <t xml:space="preserve">ostali rashodi za zaposlene </t>
  </si>
  <si>
    <t>MOZAIK 4</t>
  </si>
  <si>
    <t>T901801</t>
  </si>
  <si>
    <t>Provedba projekta MOZAIK 4</t>
  </si>
  <si>
    <t>K240502</t>
  </si>
  <si>
    <t xml:space="preserve">Materijalni rashodi po stvarnom trošku - dec. Oš </t>
  </si>
  <si>
    <t>Provedba projekta MOZAIK 3</t>
  </si>
  <si>
    <t>Rashodi za dodatna ulaganja na nefinancijskoj imovini</t>
  </si>
  <si>
    <t>Dodatna ulaganja na građevinskim objektima</t>
  </si>
  <si>
    <t>OSTVARENJE/ IZVRŠENJE 2021</t>
  </si>
  <si>
    <t>IZVORNI PLAN 2022</t>
  </si>
  <si>
    <t>TEKUĆI PLAN 2022</t>
  </si>
  <si>
    <t xml:space="preserve">Izvorni plan 2022. </t>
  </si>
  <si>
    <t xml:space="preserve">Tekući plan 2022. </t>
  </si>
  <si>
    <t>Izvorni plan 2022</t>
  </si>
  <si>
    <t>Tekući plan 2022</t>
  </si>
  <si>
    <t>Izvorni plan 2022.</t>
  </si>
  <si>
    <t>Tekući plan 2022.</t>
  </si>
  <si>
    <t>RASHODI ZA MATERIJAL I ENERGIJU</t>
  </si>
  <si>
    <t>Pravna pomoć</t>
  </si>
  <si>
    <t>NAKNADE ŠTETA PRAVNIM I FIZIČKIM OSOBAMA</t>
  </si>
  <si>
    <t>A230202</t>
  </si>
  <si>
    <t>Građanski odgoj</t>
  </si>
  <si>
    <t>Prihodi od prodaje kratkotrajne nefinancijske imovine</t>
  </si>
  <si>
    <t>Tekuće donacije</t>
  </si>
  <si>
    <t>Tekuće donacije u naravi</t>
  </si>
  <si>
    <t xml:space="preserve">Ostali rashodi </t>
  </si>
  <si>
    <t xml:space="preserve">Tekuće donacije </t>
  </si>
  <si>
    <t>Naknade šteta pravnim i fizičkim osobama</t>
  </si>
  <si>
    <t xml:space="preserve">
Izvršenje 2022. </t>
  </si>
  <si>
    <t>IZVRŠENJE RASHODA I IZDATAKA ZA  2022.G.</t>
  </si>
  <si>
    <t>OSTVARENJE PRIHODA I PRIMITAKA ZA 2022.G.</t>
  </si>
  <si>
    <t xml:space="preserve">Ostvarenje  2022. </t>
  </si>
  <si>
    <t xml:space="preserve">Izvršenje 2022. </t>
  </si>
  <si>
    <t xml:space="preserve">Ostvarenje 2022. </t>
  </si>
  <si>
    <t>OSTVARENJE/ IZVRŠENJE 2022</t>
  </si>
  <si>
    <t>T921101</t>
  </si>
  <si>
    <t>Provedba projekta MOZAIK 5</t>
  </si>
  <si>
    <t>MOZAIK 5</t>
  </si>
  <si>
    <t>ZAKLADE ZA PRORAČUNSKE KORISNIKE</t>
  </si>
  <si>
    <t>A240103</t>
  </si>
  <si>
    <t>Opremanje knjižnica</t>
  </si>
  <si>
    <t>A230102</t>
  </si>
  <si>
    <t>IZVRŠENJE 1.-12.2022</t>
  </si>
  <si>
    <t xml:space="preserve">IZVJEŠTAJ O IZVRŠENJU FINANCIJSKOG PLANA ZA 1.-12.2022. GODINE 
PO PROGRAMSKOJ I  EKONOMSKOJ KLASIFIKACIJI I IZVORIMA FINANCIRANJA </t>
  </si>
  <si>
    <t>KOMUNIKACIJSKA OPREMA</t>
  </si>
  <si>
    <t>Prijenosi između proračunskih korisnika istog proračuna</t>
  </si>
  <si>
    <t>REPUBLIKA HRVATSKA</t>
  </si>
  <si>
    <t>ISTARSKA ŽUPANIJA</t>
  </si>
  <si>
    <t>Osnovna škola dr. Mate Demarina</t>
  </si>
  <si>
    <t>Munida 3</t>
  </si>
  <si>
    <t>52203 Medulin</t>
  </si>
  <si>
    <t>KLASA:</t>
  </si>
  <si>
    <t>Datum:</t>
  </si>
  <si>
    <t>27.03.2023.</t>
  </si>
  <si>
    <t>Datum: 27.03.2023.</t>
  </si>
  <si>
    <t>Datum:  27.03.2023.</t>
  </si>
  <si>
    <t>400-02/23-01/1</t>
  </si>
  <si>
    <t>KLASA: 400-02/23-01/1</t>
  </si>
  <si>
    <t>UR. BROJ: 2168-02-23-2</t>
  </si>
  <si>
    <t>UR. BROJ: 2168-02-23-3</t>
  </si>
  <si>
    <t>UR. BROJ: 2168-02-23-4</t>
  </si>
  <si>
    <t>UR. BROJ: 2168-02-23-5</t>
  </si>
  <si>
    <t>Predsjednik Školskog odbora: Miroslav Šop- Kebert</t>
  </si>
  <si>
    <t xml:space="preserve">Školski odbor donio je dana 27.03.2023. usvojio Izvršenje financijskog plana 01.-12. 2022. 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</si>
</sst>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\ &quot;kn&quot;"/>
    <numFmt numFmtId="187" formatCode="#,##0.00_ ;\-#,##0.00\ "/>
    <numFmt numFmtId="188" formatCode="&quot;Da&quot;;&quot;Da&quot;;&quot;Ne&quot;"/>
    <numFmt numFmtId="189" formatCode="&quot;True&quot;;&quot;True&quot;;&quot;False&quot;"/>
    <numFmt numFmtId="190" formatCode="&quot;Uključeno&quot;;&quot;Uključeno&quot;;&quot;Isključeno&quot;"/>
    <numFmt numFmtId="191" formatCode="[$¥€-2]\ #,##0.00_);[Red]\([$€-2]\ #,##0.00\)"/>
    <numFmt numFmtId="192" formatCode="#,##0.00\ _k_n"/>
  </numFmts>
  <fonts count="53">
    <font>
      <sz val="10"/>
      <name val="Arial"/>
      <family val="0"/>
    </font>
    <font>
      <b/>
      <sz val="9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58"/>
      <name val="Calibri"/>
      <family val="2"/>
    </font>
    <font>
      <u val="single"/>
      <sz val="10"/>
      <color indexed="3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readingOrder="1"/>
    </xf>
    <xf numFmtId="0" fontId="3" fillId="0" borderId="0" xfId="0" applyFont="1" applyAlignment="1" applyProtection="1">
      <alignment wrapText="1" readingOrder="1"/>
      <protection locked="0"/>
    </xf>
    <xf numFmtId="0" fontId="4" fillId="0" borderId="0" xfId="0" applyFont="1" applyAlignment="1">
      <alignment readingOrder="1"/>
    </xf>
    <xf numFmtId="0" fontId="0" fillId="0" borderId="0" xfId="0" applyFont="1" applyAlignment="1">
      <alignment readingOrder="1"/>
    </xf>
    <xf numFmtId="192" fontId="2" fillId="0" borderId="10" xfId="0" applyNumberFormat="1" applyFont="1" applyFill="1" applyBorder="1" applyAlignment="1" quotePrefix="1">
      <alignment horizontal="center" vertical="center" wrapText="1"/>
    </xf>
    <xf numFmtId="192" fontId="2" fillId="0" borderId="10" xfId="0" applyNumberFormat="1" applyFont="1" applyFill="1" applyBorder="1" applyAlignment="1" quotePrefix="1">
      <alignment horizontal="center" vertical="center"/>
    </xf>
    <xf numFmtId="0" fontId="3" fillId="0" borderId="11" xfId="0" applyFont="1" applyBorder="1" applyAlignment="1" applyProtection="1">
      <alignment wrapText="1" readingOrder="1"/>
      <protection locked="0"/>
    </xf>
    <xf numFmtId="185" fontId="3" fillId="0" borderId="11" xfId="0" applyNumberFormat="1" applyFont="1" applyBorder="1" applyAlignment="1" applyProtection="1">
      <alignment wrapText="1" readingOrder="1"/>
      <protection locked="0"/>
    </xf>
    <xf numFmtId="192" fontId="6" fillId="0" borderId="10" xfId="0" applyNumberFormat="1" applyFont="1" applyFill="1" applyBorder="1" applyAlignment="1">
      <alignment horizontal="center" vertical="center" wrapText="1"/>
    </xf>
    <xf numFmtId="192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wrapText="1" readingOrder="1"/>
      <protection locked="0"/>
    </xf>
    <xf numFmtId="0" fontId="0" fillId="0" borderId="10" xfId="0" applyFont="1" applyBorder="1" applyAlignment="1">
      <alignment wrapText="1" readingOrder="1"/>
    </xf>
    <xf numFmtId="185" fontId="0" fillId="0" borderId="12" xfId="0" applyNumberFormat="1" applyFont="1" applyBorder="1" applyAlignment="1" applyProtection="1">
      <alignment wrapText="1" readingOrder="1"/>
      <protection locked="0"/>
    </xf>
    <xf numFmtId="185" fontId="0" fillId="0" borderId="11" xfId="0" applyNumberFormat="1" applyFont="1" applyBorder="1" applyAlignment="1" applyProtection="1">
      <alignment wrapText="1" readingOrder="1"/>
      <protection locked="0"/>
    </xf>
    <xf numFmtId="0" fontId="50" fillId="0" borderId="0" xfId="0" applyFont="1" applyBorder="1" applyAlignment="1">
      <alignment wrapText="1" readingOrder="1"/>
    </xf>
    <xf numFmtId="185" fontId="3" fillId="0" borderId="0" xfId="0" applyNumberFormat="1" applyFont="1" applyBorder="1" applyAlignment="1" applyProtection="1">
      <alignment wrapText="1" readingOrder="1"/>
      <protection locked="0"/>
    </xf>
    <xf numFmtId="192" fontId="7" fillId="0" borderId="10" xfId="0" applyNumberFormat="1" applyFont="1" applyFill="1" applyBorder="1" applyAlignment="1">
      <alignment horizontal="center" vertical="center"/>
    </xf>
    <xf numFmtId="185" fontId="0" fillId="0" borderId="13" xfId="0" applyNumberFormat="1" applyFont="1" applyBorder="1" applyAlignment="1" applyProtection="1">
      <alignment wrapText="1" readingOrder="1"/>
      <protection locked="0"/>
    </xf>
    <xf numFmtId="0" fontId="1" fillId="0" borderId="11" xfId="0" applyFont="1" applyBorder="1" applyAlignment="1" applyProtection="1">
      <alignment horizontal="center" wrapText="1" readingOrder="1"/>
      <protection locked="0"/>
    </xf>
    <xf numFmtId="192" fontId="0" fillId="0" borderId="10" xfId="0" applyNumberFormat="1" applyFont="1" applyFill="1" applyBorder="1" applyAlignment="1">
      <alignment horizontal="center" wrapText="1" readingOrder="1"/>
    </xf>
    <xf numFmtId="192" fontId="0" fillId="0" borderId="10" xfId="0" applyNumberFormat="1" applyFont="1" applyFill="1" applyBorder="1" applyAlignment="1">
      <alignment horizontal="center" readingOrder="1"/>
    </xf>
    <xf numFmtId="1" fontId="30" fillId="0" borderId="10" xfId="0" applyNumberFormat="1" applyFont="1" applyFill="1" applyBorder="1" applyAlignment="1">
      <alignment horizontal="center" wrapText="1" readingOrder="1"/>
    </xf>
    <xf numFmtId="1" fontId="30" fillId="0" borderId="10" xfId="0" applyNumberFormat="1" applyFont="1" applyFill="1" applyBorder="1" applyAlignment="1" quotePrefix="1">
      <alignment horizontal="center" wrapText="1" readingOrder="1"/>
    </xf>
    <xf numFmtId="192" fontId="30" fillId="0" borderId="10" xfId="0" applyNumberFormat="1" applyFont="1" applyFill="1" applyBorder="1" applyAlignment="1" quotePrefix="1">
      <alignment horizontal="center" wrapText="1" readingOrder="1"/>
    </xf>
    <xf numFmtId="192" fontId="30" fillId="0" borderId="10" xfId="0" applyNumberFormat="1" applyFont="1" applyFill="1" applyBorder="1" applyAlignment="1" quotePrefix="1">
      <alignment horizontal="center" readingOrder="1"/>
    </xf>
    <xf numFmtId="3" fontId="0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 horizontal="right" wrapText="1"/>
    </xf>
    <xf numFmtId="192" fontId="0" fillId="0" borderId="0" xfId="0" applyNumberFormat="1" applyFont="1" applyFill="1" applyAlignment="1">
      <alignment horizontal="center" vertical="center" wrapText="1"/>
    </xf>
    <xf numFmtId="192" fontId="0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0" fontId="0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Alignment="1" quotePrefix="1">
      <alignment horizontal="center" vertical="center" wrapText="1"/>
    </xf>
    <xf numFmtId="3" fontId="0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vertical="center"/>
    </xf>
    <xf numFmtId="4" fontId="6" fillId="0" borderId="10" xfId="0" applyNumberFormat="1" applyFont="1" applyFill="1" applyBorder="1" applyAlignment="1" quotePrefix="1">
      <alignment horizontal="right" vertical="center" wrapText="1"/>
    </xf>
    <xf numFmtId="3" fontId="6" fillId="0" borderId="0" xfId="0" applyNumberFormat="1" applyFont="1" applyFill="1" applyBorder="1" applyAlignment="1" quotePrefix="1">
      <alignment vertical="center"/>
    </xf>
    <xf numFmtId="192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 quotePrefix="1">
      <alignment horizontal="center" vertical="center"/>
    </xf>
    <xf numFmtId="192" fontId="6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/>
    </xf>
    <xf numFmtId="3" fontId="6" fillId="0" borderId="10" xfId="0" applyNumberFormat="1" applyFont="1" applyFill="1" applyBorder="1" applyAlignment="1" quotePrefix="1">
      <alignment horizontal="left" vertical="center"/>
    </xf>
    <xf numFmtId="3" fontId="6" fillId="0" borderId="0" xfId="0" applyNumberFormat="1" applyFont="1" applyFill="1" applyAlignment="1" quotePrefix="1">
      <alignment horizontal="left" vertical="center"/>
    </xf>
    <xf numFmtId="3" fontId="6" fillId="0" borderId="10" xfId="0" applyNumberFormat="1" applyFont="1" applyFill="1" applyBorder="1" applyAlignment="1" quotePrefix="1">
      <alignment horizontal="center" vertical="center"/>
    </xf>
    <xf numFmtId="4" fontId="6" fillId="0" borderId="10" xfId="0" applyNumberFormat="1" applyFont="1" applyFill="1" applyBorder="1" applyAlignment="1" quotePrefix="1">
      <alignment horizontal="right" vertical="center"/>
    </xf>
    <xf numFmtId="4" fontId="6" fillId="0" borderId="0" xfId="0" applyNumberFormat="1" applyFont="1" applyFill="1" applyBorder="1" applyAlignment="1" quotePrefix="1">
      <alignment horizontal="right" vertical="center"/>
    </xf>
    <xf numFmtId="3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wrapText="1"/>
    </xf>
    <xf numFmtId="192" fontId="2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 quotePrefix="1">
      <alignment horizontal="right" vertical="center"/>
    </xf>
    <xf numFmtId="3" fontId="0" fillId="0" borderId="0" xfId="0" applyNumberFormat="1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left" vertical="center" wrapText="1"/>
    </xf>
    <xf numFmtId="192" fontId="2" fillId="0" borderId="0" xfId="0" applyNumberFormat="1" applyFont="1" applyFill="1" applyAlignment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/>
    </xf>
    <xf numFmtId="1" fontId="0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 quotePrefix="1">
      <alignment horizontal="left" vertical="center" wrapText="1"/>
    </xf>
    <xf numFmtId="3" fontId="6" fillId="0" borderId="0" xfId="0" applyNumberFormat="1" applyFont="1" applyFill="1" applyBorder="1" applyAlignment="1" quotePrefix="1">
      <alignment horizontal="left" vertical="center"/>
    </xf>
    <xf numFmtId="3" fontId="2" fillId="0" borderId="0" xfId="0" applyNumberFormat="1" applyFont="1" applyFill="1" applyAlignment="1">
      <alignment horizontal="left" vertical="center"/>
    </xf>
    <xf numFmtId="3" fontId="0" fillId="0" borderId="0" xfId="0" applyNumberFormat="1" applyFont="1" applyFill="1" applyAlignment="1">
      <alignment horizontal="left"/>
    </xf>
    <xf numFmtId="0" fontId="50" fillId="33" borderId="10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vertical="center" wrapText="1"/>
    </xf>
    <xf numFmtId="0" fontId="50" fillId="0" borderId="14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4" fontId="7" fillId="0" borderId="15" xfId="0" applyNumberFormat="1" applyFont="1" applyFill="1" applyBorder="1" applyAlignment="1">
      <alignment horizontal="right" vertical="center" wrapText="1"/>
    </xf>
    <xf numFmtId="0" fontId="7" fillId="0" borderId="16" xfId="0" applyFont="1" applyFill="1" applyBorder="1" applyAlignment="1">
      <alignment horizontal="left" vertical="center" wrapText="1"/>
    </xf>
    <xf numFmtId="4" fontId="6" fillId="0" borderId="15" xfId="0" applyNumberFormat="1" applyFont="1" applyFill="1" applyBorder="1" applyAlignment="1">
      <alignment horizontal="righ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33" borderId="16" xfId="0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left" vertical="center" wrapText="1"/>
    </xf>
    <xf numFmtId="0" fontId="50" fillId="33" borderId="10" xfId="0" applyFont="1" applyFill="1" applyBorder="1" applyAlignment="1">
      <alignment horizontal="left" vertical="center" wrapText="1"/>
    </xf>
    <xf numFmtId="0" fontId="51" fillId="5" borderId="10" xfId="0" applyFont="1" applyFill="1" applyBorder="1" applyAlignment="1">
      <alignment horizontal="left" vertical="center" wrapText="1"/>
    </xf>
    <xf numFmtId="0" fontId="51" fillId="5" borderId="10" xfId="0" applyFont="1" applyFill="1" applyBorder="1" applyAlignment="1">
      <alignment vertical="center" wrapText="1"/>
    </xf>
    <xf numFmtId="4" fontId="6" fillId="5" borderId="10" xfId="0" applyNumberFormat="1" applyFont="1" applyFill="1" applyBorder="1" applyAlignment="1">
      <alignment horizontal="right" vertical="center" wrapText="1"/>
    </xf>
    <xf numFmtId="192" fontId="6" fillId="5" borderId="10" xfId="0" applyNumberFormat="1" applyFont="1" applyFill="1" applyBorder="1" applyAlignment="1">
      <alignment horizontal="center" vertical="center" wrapText="1"/>
    </xf>
    <xf numFmtId="192" fontId="6" fillId="5" borderId="10" xfId="0" applyNumberFormat="1" applyFont="1" applyFill="1" applyBorder="1" applyAlignment="1">
      <alignment horizontal="center" vertical="center"/>
    </xf>
    <xf numFmtId="0" fontId="51" fillId="5" borderId="14" xfId="0" applyFont="1" applyFill="1" applyBorder="1" applyAlignment="1">
      <alignment horizontal="left" vertical="center" wrapText="1"/>
    </xf>
    <xf numFmtId="4" fontId="6" fillId="5" borderId="15" xfId="0" applyNumberFormat="1" applyFont="1" applyFill="1" applyBorder="1" applyAlignment="1">
      <alignment horizontal="right" vertical="center" wrapText="1"/>
    </xf>
    <xf numFmtId="0" fontId="6" fillId="5" borderId="10" xfId="0" applyFont="1" applyFill="1" applyBorder="1" applyAlignment="1">
      <alignment horizontal="left" vertical="center"/>
    </xf>
    <xf numFmtId="0" fontId="6" fillId="5" borderId="10" xfId="0" applyFont="1" applyFill="1" applyBorder="1" applyAlignment="1">
      <alignment horizontal="left" vertical="center" wrapText="1"/>
    </xf>
    <xf numFmtId="3" fontId="6" fillId="5" borderId="10" xfId="0" applyNumberFormat="1" applyFont="1" applyFill="1" applyBorder="1" applyAlignment="1" quotePrefix="1">
      <alignment horizontal="left" vertical="center"/>
    </xf>
    <xf numFmtId="3" fontId="6" fillId="5" borderId="10" xfId="0" applyNumberFormat="1" applyFont="1" applyFill="1" applyBorder="1" applyAlignment="1" quotePrefix="1">
      <alignment vertical="center"/>
    </xf>
    <xf numFmtId="3" fontId="6" fillId="5" borderId="10" xfId="0" applyNumberFormat="1" applyFont="1" applyFill="1" applyBorder="1" applyAlignment="1">
      <alignment horizontal="left" vertical="center" wrapText="1"/>
    </xf>
    <xf numFmtId="3" fontId="6" fillId="5" borderId="18" xfId="0" applyNumberFormat="1" applyFont="1" applyFill="1" applyBorder="1" applyAlignment="1">
      <alignment horizontal="left" vertical="center"/>
    </xf>
    <xf numFmtId="3" fontId="6" fillId="5" borderId="18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Alignment="1">
      <alignment/>
    </xf>
    <xf numFmtId="0" fontId="6" fillId="34" borderId="10" xfId="0" applyFont="1" applyFill="1" applyBorder="1" applyAlignment="1" applyProtection="1">
      <alignment horizontal="center" vertical="center" wrapText="1" readingOrder="1"/>
      <protection locked="0"/>
    </xf>
    <xf numFmtId="4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center" vertical="center"/>
    </xf>
    <xf numFmtId="0" fontId="6" fillId="34" borderId="10" xfId="0" applyFont="1" applyFill="1" applyBorder="1" applyAlignment="1" applyProtection="1">
      <alignment horizontal="center" vertical="top" wrapText="1"/>
      <protection locked="0"/>
    </xf>
    <xf numFmtId="1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5" borderId="10" xfId="0" applyFont="1" applyFill="1" applyBorder="1" applyAlignment="1" applyProtection="1">
      <alignment horizontal="left" vertical="top" wrapText="1" readingOrder="1"/>
      <protection locked="0"/>
    </xf>
    <xf numFmtId="0" fontId="7" fillId="35" borderId="10" xfId="0" applyFont="1" applyFill="1" applyBorder="1" applyAlignment="1" applyProtection="1">
      <alignment vertical="top" wrapText="1" readingOrder="1"/>
      <protection locked="0"/>
    </xf>
    <xf numFmtId="0" fontId="7" fillId="35" borderId="10" xfId="0" applyFont="1" applyFill="1" applyBorder="1" applyAlignment="1" applyProtection="1">
      <alignment vertical="center" wrapText="1" readingOrder="1"/>
      <protection locked="0"/>
    </xf>
    <xf numFmtId="4" fontId="7" fillId="35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7" fillId="36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left" vertical="center" wrapText="1" readingOrder="1"/>
      <protection locked="0"/>
    </xf>
    <xf numFmtId="0" fontId="6" fillId="34" borderId="10" xfId="0" applyFont="1" applyFill="1" applyBorder="1" applyAlignment="1" applyProtection="1">
      <alignment vertical="center" wrapText="1" readingOrder="1"/>
      <protection locked="0"/>
    </xf>
    <xf numFmtId="0" fontId="6" fillId="0" borderId="10" xfId="0" applyFont="1" applyBorder="1" applyAlignment="1" applyProtection="1">
      <alignment horizontal="left" vertical="top" wrapText="1" readingOrder="1"/>
      <protection locked="0"/>
    </xf>
    <xf numFmtId="0" fontId="6" fillId="0" borderId="10" xfId="0" applyFont="1" applyBorder="1" applyAlignment="1" applyProtection="1">
      <alignment vertical="top" wrapText="1" readingOrder="1"/>
      <protection locked="0"/>
    </xf>
    <xf numFmtId="0" fontId="6" fillId="0" borderId="10" xfId="0" applyFont="1" applyBorder="1" applyAlignment="1" applyProtection="1">
      <alignment vertical="center" wrapText="1" readingOrder="1"/>
      <protection locked="0"/>
    </xf>
    <xf numFmtId="4" fontId="6" fillId="0" borderId="10" xfId="0" applyNumberFormat="1" applyFont="1" applyBorder="1" applyAlignment="1" applyProtection="1">
      <alignment horizontal="right" vertical="center" wrapText="1"/>
      <protection locked="0"/>
    </xf>
    <xf numFmtId="4" fontId="7" fillId="0" borderId="10" xfId="0" applyNumberFormat="1" applyFont="1" applyBorder="1" applyAlignment="1" applyProtection="1">
      <alignment horizontal="right" vertical="center" wrapText="1"/>
      <protection locked="0"/>
    </xf>
    <xf numFmtId="0" fontId="7" fillId="0" borderId="10" xfId="0" applyFont="1" applyBorder="1" applyAlignment="1" applyProtection="1">
      <alignment horizontal="left" vertical="top" wrapText="1" readingOrder="1"/>
      <protection locked="0"/>
    </xf>
    <xf numFmtId="0" fontId="7" fillId="0" borderId="10" xfId="0" applyFont="1" applyBorder="1" applyAlignment="1" applyProtection="1">
      <alignment horizontal="center" vertical="center" wrapText="1" readingOrder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>
      <alignment horizontal="center" vertical="center"/>
    </xf>
    <xf numFmtId="4" fontId="6" fillId="5" borderId="10" xfId="0" applyNumberFormat="1" applyFont="1" applyFill="1" applyBorder="1" applyAlignment="1">
      <alignment horizontal="right" vertical="center"/>
    </xf>
    <xf numFmtId="4" fontId="6" fillId="5" borderId="15" xfId="0" applyNumberFormat="1" applyFont="1" applyFill="1" applyBorder="1" applyAlignment="1">
      <alignment horizontal="right" vertical="center"/>
    </xf>
    <xf numFmtId="4" fontId="6" fillId="0" borderId="15" xfId="0" applyNumberFormat="1" applyFont="1" applyFill="1" applyBorder="1" applyAlignment="1">
      <alignment horizontal="right" vertical="center"/>
    </xf>
    <xf numFmtId="4" fontId="7" fillId="0" borderId="15" xfId="0" applyNumberFormat="1" applyFont="1" applyFill="1" applyBorder="1" applyAlignment="1">
      <alignment horizontal="right" vertical="center"/>
    </xf>
    <xf numFmtId="4" fontId="7" fillId="0" borderId="19" xfId="0" applyNumberFormat="1" applyFont="1" applyFill="1" applyBorder="1" applyAlignment="1">
      <alignment horizontal="right" vertical="center"/>
    </xf>
    <xf numFmtId="4" fontId="7" fillId="0" borderId="16" xfId="0" applyNumberFormat="1" applyFont="1" applyFill="1" applyBorder="1" applyAlignment="1">
      <alignment horizontal="right" vertical="center"/>
    </xf>
    <xf numFmtId="4" fontId="6" fillId="5" borderId="10" xfId="0" applyNumberFormat="1" applyFont="1" applyFill="1" applyBorder="1" applyAlignment="1" quotePrefix="1">
      <alignment horizontal="right" vertical="center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92" fontId="2" fillId="0" borderId="10" xfId="0" applyNumberFormat="1" applyFont="1" applyFill="1" applyBorder="1" applyAlignment="1" quotePrefix="1">
      <alignment horizontal="center" vertical="center" wrapText="1" readingOrder="1"/>
    </xf>
    <xf numFmtId="192" fontId="2" fillId="0" borderId="10" xfId="0" applyNumberFormat="1" applyFont="1" applyFill="1" applyBorder="1" applyAlignment="1" quotePrefix="1">
      <alignment horizontal="center" vertical="center" readingOrder="1"/>
    </xf>
    <xf numFmtId="0" fontId="2" fillId="0" borderId="0" xfId="0" applyFont="1" applyAlignment="1">
      <alignment vertical="center" readingOrder="1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0" fillId="0" borderId="0" xfId="0" applyBorder="1" applyAlignment="1">
      <alignment vertical="top"/>
    </xf>
    <xf numFmtId="0" fontId="0" fillId="36" borderId="0" xfId="0" applyFont="1" applyFill="1" applyAlignment="1">
      <alignment readingOrder="1"/>
    </xf>
    <xf numFmtId="49" fontId="52" fillId="36" borderId="0" xfId="0" applyNumberFormat="1" applyFont="1" applyFill="1" applyBorder="1" applyAlignment="1">
      <alignment vertical="top"/>
    </xf>
    <xf numFmtId="0" fontId="3" fillId="36" borderId="0" xfId="0" applyFont="1" applyFill="1" applyBorder="1" applyAlignment="1">
      <alignment vertical="center"/>
    </xf>
    <xf numFmtId="0" fontId="3" fillId="36" borderId="0" xfId="0" applyFont="1" applyFill="1" applyBorder="1" applyAlignment="1">
      <alignment horizontal="center" vertical="center"/>
    </xf>
    <xf numFmtId="4" fontId="52" fillId="36" borderId="0" xfId="0" applyNumberFormat="1" applyFont="1" applyFill="1" applyBorder="1" applyAlignment="1">
      <alignment/>
    </xf>
    <xf numFmtId="0" fontId="52" fillId="36" borderId="0" xfId="0" applyFont="1" applyFill="1" applyBorder="1" applyAlignment="1">
      <alignment wrapText="1"/>
    </xf>
    <xf numFmtId="0" fontId="52" fillId="36" borderId="0" xfId="0" applyFont="1" applyFill="1" applyBorder="1" applyAlignment="1">
      <alignment/>
    </xf>
    <xf numFmtId="0" fontId="52" fillId="0" borderId="0" xfId="0" applyFont="1" applyAlignment="1">
      <alignment/>
    </xf>
    <xf numFmtId="0" fontId="6" fillId="0" borderId="10" xfId="0" applyFont="1" applyBorder="1" applyAlignment="1" applyProtection="1">
      <alignment horizontal="center" vertical="center" wrapText="1" readingOrder="1"/>
      <protection locked="0"/>
    </xf>
    <xf numFmtId="0" fontId="6" fillId="37" borderId="10" xfId="0" applyFont="1" applyFill="1" applyBorder="1" applyAlignment="1" applyProtection="1">
      <alignment horizontal="left" vertical="top" wrapText="1" readingOrder="1"/>
      <protection locked="0"/>
    </xf>
    <xf numFmtId="0" fontId="6" fillId="37" borderId="10" xfId="0" applyFont="1" applyFill="1" applyBorder="1" applyAlignment="1" applyProtection="1">
      <alignment vertical="top" wrapText="1" readingOrder="1"/>
      <protection locked="0"/>
    </xf>
    <xf numFmtId="0" fontId="6" fillId="37" borderId="10" xfId="0" applyFont="1" applyFill="1" applyBorder="1" applyAlignment="1" applyProtection="1">
      <alignment vertical="center" wrapText="1" readingOrder="1"/>
      <protection locked="0"/>
    </xf>
    <xf numFmtId="4" fontId="6" fillId="37" borderId="10" xfId="0" applyNumberFormat="1" applyFont="1" applyFill="1" applyBorder="1" applyAlignment="1" applyProtection="1">
      <alignment horizontal="right" vertical="center" wrapText="1"/>
      <protection locked="0"/>
    </xf>
    <xf numFmtId="185" fontId="6" fillId="0" borderId="0" xfId="0" applyNumberFormat="1" applyFont="1" applyBorder="1" applyAlignment="1" applyProtection="1">
      <alignment horizontal="center" vertical="center" wrapText="1" readingOrder="1"/>
      <protection locked="0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3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right" wrapText="1"/>
    </xf>
    <xf numFmtId="0" fontId="0" fillId="0" borderId="0" xfId="0" applyFont="1" applyBorder="1" applyAlignment="1">
      <alignment vertical="top"/>
    </xf>
    <xf numFmtId="0" fontId="5" fillId="0" borderId="0" xfId="0" applyFont="1" applyAlignment="1" applyProtection="1">
      <alignment horizontal="center" wrapText="1" readingOrder="1"/>
      <protection locked="0"/>
    </xf>
    <xf numFmtId="0" fontId="0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5" fillId="0" borderId="0" xfId="0" applyFont="1" applyAlignment="1" applyProtection="1">
      <alignment wrapText="1" readingOrder="1"/>
      <protection locked="0"/>
    </xf>
    <xf numFmtId="0" fontId="2" fillId="0" borderId="0" xfId="0" applyFont="1" applyAlignment="1">
      <alignment readingOrder="1"/>
    </xf>
    <xf numFmtId="0" fontId="2" fillId="0" borderId="0" xfId="0" applyFont="1" applyBorder="1" applyAlignment="1" applyProtection="1">
      <alignment horizontal="left" wrapText="1" readingOrder="1"/>
      <protection locked="0"/>
    </xf>
    <xf numFmtId="0" fontId="2" fillId="0" borderId="20" xfId="0" applyFont="1" applyBorder="1" applyAlignment="1" applyProtection="1">
      <alignment horizontal="left" wrapText="1" readingOrder="1"/>
      <protection locked="0"/>
    </xf>
    <xf numFmtId="3" fontId="9" fillId="0" borderId="0" xfId="0" applyNumberFormat="1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 readingOrder="1"/>
      <protection locked="0"/>
    </xf>
    <xf numFmtId="0" fontId="2" fillId="0" borderId="10" xfId="0" applyFont="1" applyFill="1" applyBorder="1" applyAlignment="1" quotePrefix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 quotePrefix="1">
      <alignment horizontal="center" vertical="center" wrapText="1"/>
    </xf>
    <xf numFmtId="0" fontId="2" fillId="0" borderId="15" xfId="0" applyNumberFormat="1" applyFont="1" applyFill="1" applyBorder="1" applyAlignment="1" quotePrefix="1">
      <alignment horizontal="center" vertical="center" wrapText="1"/>
    </xf>
    <xf numFmtId="1" fontId="2" fillId="0" borderId="10" xfId="0" applyNumberFormat="1" applyFont="1" applyFill="1" applyBorder="1" applyAlignment="1" quotePrefix="1">
      <alignment horizontal="center" vertical="center" wrapText="1"/>
    </xf>
    <xf numFmtId="3" fontId="6" fillId="0" borderId="21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 quotePrefix="1">
      <alignment horizontal="center" vertical="center" wrapText="1"/>
    </xf>
    <xf numFmtId="1" fontId="2" fillId="0" borderId="15" xfId="0" applyNumberFormat="1" applyFont="1" applyFill="1" applyBorder="1" applyAlignment="1" quotePrefix="1">
      <alignment horizontal="center" vertical="center" wrapText="1"/>
    </xf>
    <xf numFmtId="0" fontId="6" fillId="34" borderId="14" xfId="0" applyFont="1" applyFill="1" applyBorder="1" applyAlignment="1" applyProtection="1">
      <alignment horizontal="center" vertical="center" wrapText="1" readingOrder="1"/>
      <protection locked="0"/>
    </xf>
    <xf numFmtId="0" fontId="7" fillId="0" borderId="15" xfId="0" applyFont="1" applyBorder="1" applyAlignment="1">
      <alignment horizontal="center" vertical="center"/>
    </xf>
    <xf numFmtId="1" fontId="6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E0"/>
      <rgbColor rgb="00FF0000"/>
      <rgbColor rgb="000000CD"/>
      <rgbColor rgb="00FFFFFF"/>
      <rgbColor rgb="000000FF"/>
      <rgbColor rgb="000000CD"/>
      <rgbColor rgb="00FFFF00"/>
      <rgbColor rgb="004169E1"/>
      <rgbColor rgb="00FFFFE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showGridLines="0" tabSelected="1" zoomScalePageLayoutView="0" workbookViewId="0" topLeftCell="A1">
      <selection activeCell="I45" sqref="I45"/>
    </sheetView>
  </sheetViews>
  <sheetFormatPr defaultColWidth="9.140625" defaultRowHeight="12.75"/>
  <cols>
    <col min="1" max="1" width="33.421875" style="4" customWidth="1"/>
    <col min="2" max="4" width="15.421875" style="4" bestFit="1" customWidth="1"/>
    <col min="5" max="5" width="15.28125" style="4" customWidth="1"/>
    <col min="6" max="7" width="13.140625" style="4" customWidth="1"/>
    <col min="8" max="16384" width="9.140625" style="4" customWidth="1"/>
  </cols>
  <sheetData>
    <row r="1" spans="1:8" s="26" customFormat="1" ht="15">
      <c r="A1" s="176" t="s">
        <v>387</v>
      </c>
      <c r="B1" s="176"/>
      <c r="C1" s="27"/>
      <c r="D1" s="27"/>
      <c r="E1" s="27"/>
      <c r="F1" s="27"/>
      <c r="G1" s="28"/>
      <c r="H1" s="29"/>
    </row>
    <row r="2" spans="1:8" s="26" customFormat="1" ht="15">
      <c r="A2" s="176" t="s">
        <v>388</v>
      </c>
      <c r="B2" s="176"/>
      <c r="C2" s="27"/>
      <c r="D2" s="27"/>
      <c r="E2" s="27"/>
      <c r="F2" s="27"/>
      <c r="G2" s="28"/>
      <c r="H2" s="29"/>
    </row>
    <row r="3" spans="1:8" s="26" customFormat="1" ht="15">
      <c r="A3" s="176" t="s">
        <v>389</v>
      </c>
      <c r="B3" s="176"/>
      <c r="C3" s="27"/>
      <c r="D3" s="27"/>
      <c r="E3" s="27"/>
      <c r="F3" s="27"/>
      <c r="G3" s="28"/>
      <c r="H3" s="29"/>
    </row>
    <row r="4" spans="1:8" s="26" customFormat="1" ht="15">
      <c r="A4" s="176" t="s">
        <v>390</v>
      </c>
      <c r="B4" s="176"/>
      <c r="C4" s="27"/>
      <c r="D4" s="27"/>
      <c r="E4" s="27"/>
      <c r="F4" s="27"/>
      <c r="G4" s="28"/>
      <c r="H4" s="29"/>
    </row>
    <row r="5" spans="1:8" s="26" customFormat="1" ht="15">
      <c r="A5" s="176" t="s">
        <v>391</v>
      </c>
      <c r="B5" s="176"/>
      <c r="C5" s="27"/>
      <c r="D5" s="27"/>
      <c r="E5" s="27"/>
      <c r="F5" s="27"/>
      <c r="G5" s="28"/>
      <c r="H5" s="29"/>
    </row>
    <row r="6" spans="1:8" s="26" customFormat="1" ht="15">
      <c r="A6" s="176" t="s">
        <v>398</v>
      </c>
      <c r="B6" s="176"/>
      <c r="C6" s="27"/>
      <c r="D6" s="27"/>
      <c r="E6" s="27"/>
      <c r="F6" s="27"/>
      <c r="G6" s="28"/>
      <c r="H6" s="29"/>
    </row>
    <row r="7" spans="1:8" s="26" customFormat="1" ht="15">
      <c r="A7" s="176" t="s">
        <v>399</v>
      </c>
      <c r="B7" s="176"/>
      <c r="C7" s="27"/>
      <c r="D7" s="27"/>
      <c r="E7" s="27"/>
      <c r="F7" s="27"/>
      <c r="G7" s="28"/>
      <c r="H7" s="29"/>
    </row>
    <row r="8" spans="1:8" s="26" customFormat="1" ht="15">
      <c r="A8" s="176" t="s">
        <v>395</v>
      </c>
      <c r="B8" s="176"/>
      <c r="C8" s="27"/>
      <c r="D8" s="27"/>
      <c r="E8" s="27"/>
      <c r="F8" s="27"/>
      <c r="G8" s="28"/>
      <c r="H8" s="29"/>
    </row>
    <row r="9" spans="1:7" s="1" customFormat="1" ht="26.25" customHeight="1">
      <c r="A9" s="169" t="s">
        <v>178</v>
      </c>
      <c r="B9" s="169"/>
      <c r="C9" s="169"/>
      <c r="D9" s="169"/>
      <c r="E9" s="169"/>
      <c r="F9" s="169"/>
      <c r="G9" s="169"/>
    </row>
    <row r="10" spans="1:5" s="1" customFormat="1" ht="16.5" customHeight="1">
      <c r="A10" s="172" t="s">
        <v>179</v>
      </c>
      <c r="B10" s="172"/>
      <c r="C10" s="173"/>
      <c r="D10" s="173"/>
      <c r="E10" s="173"/>
    </row>
    <row r="11" spans="1:7" s="146" customFormat="1" ht="38.25">
      <c r="A11" s="143" t="s">
        <v>180</v>
      </c>
      <c r="B11" s="143" t="s">
        <v>349</v>
      </c>
      <c r="C11" s="143" t="s">
        <v>350</v>
      </c>
      <c r="D11" s="143" t="s">
        <v>351</v>
      </c>
      <c r="E11" s="143" t="s">
        <v>375</v>
      </c>
      <c r="F11" s="144" t="s">
        <v>74</v>
      </c>
      <c r="G11" s="145" t="s">
        <v>74</v>
      </c>
    </row>
    <row r="12" spans="1:7" s="3" customFormat="1" ht="12">
      <c r="A12" s="19">
        <v>1</v>
      </c>
      <c r="B12" s="22">
        <v>2</v>
      </c>
      <c r="C12" s="23">
        <v>3</v>
      </c>
      <c r="D12" s="23">
        <v>4</v>
      </c>
      <c r="E12" s="23">
        <v>5</v>
      </c>
      <c r="F12" s="24" t="s">
        <v>75</v>
      </c>
      <c r="G12" s="25" t="s">
        <v>76</v>
      </c>
    </row>
    <row r="13" spans="1:7" ht="12.75">
      <c r="A13" s="7" t="s">
        <v>181</v>
      </c>
      <c r="B13" s="8">
        <v>13624375</v>
      </c>
      <c r="C13" s="8">
        <v>13364792</v>
      </c>
      <c r="D13" s="8">
        <v>15790407</v>
      </c>
      <c r="E13" s="8">
        <v>15214990.1</v>
      </c>
      <c r="F13" s="20">
        <f>E13/B13*100</f>
        <v>111.67477480618378</v>
      </c>
      <c r="G13" s="21">
        <f>E13/D13*100</f>
        <v>96.35590836892298</v>
      </c>
    </row>
    <row r="14" spans="1:7" ht="25.5">
      <c r="A14" s="7" t="s">
        <v>182</v>
      </c>
      <c r="B14" s="8">
        <v>0</v>
      </c>
      <c r="C14" s="8"/>
      <c r="D14" s="8"/>
      <c r="E14" s="8">
        <v>0</v>
      </c>
      <c r="F14" s="20" t="e">
        <f aca="true" t="shared" si="0" ref="F14:F19">E14/B14*100</f>
        <v>#DIV/0!</v>
      </c>
      <c r="G14" s="21">
        <v>0</v>
      </c>
    </row>
    <row r="15" spans="1:7" ht="12.75">
      <c r="A15" s="7" t="s">
        <v>183</v>
      </c>
      <c r="B15" s="8">
        <f>SUM(B13:B14)</f>
        <v>13624375</v>
      </c>
      <c r="C15" s="8">
        <f>SUM(C13:C14)</f>
        <v>13364792</v>
      </c>
      <c r="D15" s="8">
        <f>SUM(D13:D14)</f>
        <v>15790407</v>
      </c>
      <c r="E15" s="8">
        <f>SUM(E13:E14)</f>
        <v>15214990.1</v>
      </c>
      <c r="F15" s="20">
        <f t="shared" si="0"/>
        <v>111.67477480618378</v>
      </c>
      <c r="G15" s="21">
        <f>E15/D15*100</f>
        <v>96.35590836892298</v>
      </c>
    </row>
    <row r="16" spans="1:7" ht="12.75">
      <c r="A16" s="7" t="s">
        <v>184</v>
      </c>
      <c r="B16" s="8">
        <v>13717661</v>
      </c>
      <c r="C16" s="8">
        <v>13197792</v>
      </c>
      <c r="D16" s="8">
        <v>15418215</v>
      </c>
      <c r="E16" s="8">
        <v>14900188.83</v>
      </c>
      <c r="F16" s="20">
        <f t="shared" si="0"/>
        <v>108.62047713527838</v>
      </c>
      <c r="G16" s="21">
        <f>E16/D16*100</f>
        <v>96.64016768478064</v>
      </c>
    </row>
    <row r="17" spans="1:7" ht="25.5">
      <c r="A17" s="7" t="s">
        <v>185</v>
      </c>
      <c r="B17" s="8">
        <v>204431</v>
      </c>
      <c r="C17" s="8">
        <v>190000</v>
      </c>
      <c r="D17" s="8">
        <v>362000</v>
      </c>
      <c r="E17" s="8">
        <v>233764.3</v>
      </c>
      <c r="F17" s="20">
        <f t="shared" si="0"/>
        <v>114.34875336910741</v>
      </c>
      <c r="G17" s="21">
        <f>E17/D17*100</f>
        <v>64.57577348066297</v>
      </c>
    </row>
    <row r="18" spans="1:7" ht="12.75">
      <c r="A18" s="7" t="s">
        <v>135</v>
      </c>
      <c r="B18" s="8">
        <f>SUM(B16:B17)</f>
        <v>13922092</v>
      </c>
      <c r="C18" s="8">
        <f>SUM(C16:C17)</f>
        <v>13387792</v>
      </c>
      <c r="D18" s="8">
        <f>SUM(D16:D17)</f>
        <v>15780215</v>
      </c>
      <c r="E18" s="8">
        <f>SUM(E16:E17)</f>
        <v>15133953.13</v>
      </c>
      <c r="F18" s="20">
        <f t="shared" si="0"/>
        <v>108.70459073248475</v>
      </c>
      <c r="G18" s="21">
        <f>E18/D18*100</f>
        <v>95.90460668628407</v>
      </c>
    </row>
    <row r="19" spans="1:7" ht="12.75">
      <c r="A19" s="7" t="s">
        <v>186</v>
      </c>
      <c r="B19" s="8">
        <f>B15-B18</f>
        <v>-297717</v>
      </c>
      <c r="C19" s="8">
        <f>C15-C18</f>
        <v>-23000</v>
      </c>
      <c r="D19" s="8">
        <f>D15-D18</f>
        <v>10192</v>
      </c>
      <c r="E19" s="8">
        <f>E15-E18</f>
        <v>81036.96999999881</v>
      </c>
      <c r="F19" s="20">
        <f t="shared" si="0"/>
        <v>-27.219463450188876</v>
      </c>
      <c r="G19" s="21">
        <f>E19/D19*100</f>
        <v>795.1037087911972</v>
      </c>
    </row>
    <row r="20" ht="409.5" customHeight="1" hidden="1"/>
    <row r="21" ht="15.75" customHeight="1"/>
    <row r="22" spans="1:5" s="1" customFormat="1" ht="16.5" customHeight="1">
      <c r="A22" s="172" t="s">
        <v>187</v>
      </c>
      <c r="B22" s="172"/>
      <c r="C22" s="173"/>
      <c r="D22" s="173"/>
      <c r="E22" s="173"/>
    </row>
    <row r="23" spans="1:7" s="146" customFormat="1" ht="38.25">
      <c r="A23" s="143" t="s">
        <v>180</v>
      </c>
      <c r="B23" s="143" t="s">
        <v>349</v>
      </c>
      <c r="C23" s="143" t="s">
        <v>350</v>
      </c>
      <c r="D23" s="143" t="s">
        <v>351</v>
      </c>
      <c r="E23" s="143" t="s">
        <v>375</v>
      </c>
      <c r="F23" s="144" t="s">
        <v>74</v>
      </c>
      <c r="G23" s="145" t="s">
        <v>74</v>
      </c>
    </row>
    <row r="24" spans="1:7" s="3" customFormat="1" ht="12">
      <c r="A24" s="19">
        <v>1</v>
      </c>
      <c r="B24" s="22">
        <v>2</v>
      </c>
      <c r="C24" s="23">
        <v>3</v>
      </c>
      <c r="D24" s="23">
        <v>4</v>
      </c>
      <c r="E24" s="23">
        <v>5</v>
      </c>
      <c r="F24" s="24" t="s">
        <v>75</v>
      </c>
      <c r="G24" s="25" t="s">
        <v>76</v>
      </c>
    </row>
    <row r="25" spans="1:7" ht="25.5">
      <c r="A25" s="7" t="s">
        <v>188</v>
      </c>
      <c r="B25" s="8"/>
      <c r="C25" s="8"/>
      <c r="D25" s="8"/>
      <c r="E25" s="8"/>
      <c r="F25" s="20">
        <v>0</v>
      </c>
      <c r="G25" s="21">
        <v>0</v>
      </c>
    </row>
    <row r="26" spans="1:7" ht="25.5">
      <c r="A26" s="7" t="s">
        <v>189</v>
      </c>
      <c r="B26" s="8"/>
      <c r="C26" s="8"/>
      <c r="D26" s="8"/>
      <c r="E26" s="8"/>
      <c r="F26" s="20">
        <v>0</v>
      </c>
      <c r="G26" s="21">
        <v>0</v>
      </c>
    </row>
    <row r="27" spans="1:7" ht="12.75">
      <c r="A27" s="7" t="s">
        <v>190</v>
      </c>
      <c r="B27" s="8">
        <f>B25-B26</f>
        <v>0</v>
      </c>
      <c r="C27" s="8">
        <f>C25-C26</f>
        <v>0</v>
      </c>
      <c r="D27" s="8">
        <f>D25-D26</f>
        <v>0</v>
      </c>
      <c r="E27" s="8">
        <f>E25-E26</f>
        <v>0</v>
      </c>
      <c r="F27" s="20">
        <v>0</v>
      </c>
      <c r="G27" s="21">
        <v>0</v>
      </c>
    </row>
    <row r="28" spans="1:5" ht="12.75">
      <c r="A28" s="2"/>
      <c r="B28" s="2"/>
      <c r="C28" s="2"/>
      <c r="D28" s="2"/>
      <c r="E28" s="2"/>
    </row>
    <row r="29" spans="1:5" s="1" customFormat="1" ht="18" customHeight="1">
      <c r="A29" s="174" t="s">
        <v>199</v>
      </c>
      <c r="B29" s="174"/>
      <c r="C29" s="174"/>
      <c r="D29" s="174"/>
      <c r="E29" s="11"/>
    </row>
    <row r="30" spans="1:7" ht="38.25">
      <c r="A30" s="12" t="s">
        <v>200</v>
      </c>
      <c r="B30" s="8">
        <v>272736</v>
      </c>
      <c r="C30" s="8">
        <v>23000</v>
      </c>
      <c r="D30" s="8">
        <v>-10192</v>
      </c>
      <c r="E30" s="8">
        <v>-10196.17</v>
      </c>
      <c r="F30" s="20">
        <f>E30/B30*100</f>
        <v>-3.738476035433533</v>
      </c>
      <c r="G30" s="21">
        <v>0</v>
      </c>
    </row>
    <row r="31" spans="1:7" ht="38.25">
      <c r="A31" s="12" t="s">
        <v>201</v>
      </c>
      <c r="B31" s="18">
        <f>B19+B27+B30</f>
        <v>-24981</v>
      </c>
      <c r="C31" s="18">
        <f>C19+C27+C30</f>
        <v>0</v>
      </c>
      <c r="D31" s="18">
        <f>D19+D27+D30</f>
        <v>0</v>
      </c>
      <c r="E31" s="18">
        <f>E19+E27+E30</f>
        <v>70840.79999999881</v>
      </c>
      <c r="F31" s="20">
        <f>E31/B31*100</f>
        <v>-283.5787198270638</v>
      </c>
      <c r="G31" s="21" t="e">
        <f>E31/D31*100</f>
        <v>#DIV/0!</v>
      </c>
    </row>
    <row r="32" ht="14.25" customHeight="1"/>
    <row r="33" spans="1:5" s="1" customFormat="1" ht="18" customHeight="1">
      <c r="A33" s="174" t="s">
        <v>202</v>
      </c>
      <c r="B33" s="174"/>
      <c r="C33" s="175"/>
      <c r="D33" s="175"/>
      <c r="E33" s="175"/>
    </row>
    <row r="34" spans="1:7" ht="25.5">
      <c r="A34" s="12" t="s">
        <v>203</v>
      </c>
      <c r="B34" s="13">
        <v>272736</v>
      </c>
      <c r="C34" s="13">
        <v>23000</v>
      </c>
      <c r="D34" s="14">
        <v>-10192</v>
      </c>
      <c r="E34" s="14">
        <v>-10196.17</v>
      </c>
      <c r="F34" s="20">
        <f>E34/B34*100</f>
        <v>-3.738476035433533</v>
      </c>
      <c r="G34" s="21">
        <f>E34/D34*100</f>
        <v>100.04091444270016</v>
      </c>
    </row>
    <row r="35" spans="1:5" ht="12.75">
      <c r="A35" s="15"/>
      <c r="B35" s="16"/>
      <c r="C35" s="16"/>
      <c r="D35" s="16"/>
      <c r="E35" s="16"/>
    </row>
    <row r="36" spans="1:5" s="1" customFormat="1" ht="16.5" customHeight="1">
      <c r="A36" s="172" t="s">
        <v>191</v>
      </c>
      <c r="B36" s="172"/>
      <c r="C36" s="173"/>
      <c r="D36" s="173"/>
      <c r="E36" s="173"/>
    </row>
    <row r="37" spans="1:7" s="146" customFormat="1" ht="38.25">
      <c r="A37" s="143" t="s">
        <v>180</v>
      </c>
      <c r="B37" s="143" t="s">
        <v>349</v>
      </c>
      <c r="C37" s="143" t="s">
        <v>350</v>
      </c>
      <c r="D37" s="143" t="s">
        <v>351</v>
      </c>
      <c r="E37" s="143" t="s">
        <v>375</v>
      </c>
      <c r="F37" s="144" t="s">
        <v>74</v>
      </c>
      <c r="G37" s="145" t="s">
        <v>74</v>
      </c>
    </row>
    <row r="38" spans="1:7" s="3" customFormat="1" ht="12">
      <c r="A38" s="19">
        <v>1</v>
      </c>
      <c r="B38" s="22">
        <v>2</v>
      </c>
      <c r="C38" s="23">
        <v>3</v>
      </c>
      <c r="D38" s="23">
        <v>4</v>
      </c>
      <c r="E38" s="23">
        <v>5</v>
      </c>
      <c r="F38" s="24" t="s">
        <v>75</v>
      </c>
      <c r="G38" s="25" t="s">
        <v>76</v>
      </c>
    </row>
    <row r="39" spans="1:7" ht="12.75">
      <c r="A39" s="7" t="s">
        <v>192</v>
      </c>
      <c r="B39" s="8">
        <f>SUM(B15)</f>
        <v>13624375</v>
      </c>
      <c r="C39" s="8">
        <f>SUM(C15)</f>
        <v>13364792</v>
      </c>
      <c r="D39" s="8">
        <f>SUM(D15)</f>
        <v>15790407</v>
      </c>
      <c r="E39" s="8">
        <v>15214990.1</v>
      </c>
      <c r="F39" s="20">
        <f aca="true" t="shared" si="1" ref="F39:F45">E39/B39*100</f>
        <v>111.67477480618378</v>
      </c>
      <c r="G39" s="21">
        <f aca="true" t="shared" si="2" ref="G39:G45">E39/D39*100</f>
        <v>96.35590836892298</v>
      </c>
    </row>
    <row r="40" spans="1:7" ht="12.75">
      <c r="A40" s="7" t="s">
        <v>193</v>
      </c>
      <c r="B40" s="8">
        <f>SUM(B30)</f>
        <v>272736</v>
      </c>
      <c r="C40" s="8">
        <f>SUM(C30)</f>
        <v>23000</v>
      </c>
      <c r="D40" s="8">
        <f>SUM(D30)</f>
        <v>-10192</v>
      </c>
      <c r="E40" s="8">
        <f>SUM(E30)</f>
        <v>-10196.17</v>
      </c>
      <c r="F40" s="20">
        <f t="shared" si="1"/>
        <v>-3.738476035433533</v>
      </c>
      <c r="G40" s="21">
        <v>0</v>
      </c>
    </row>
    <row r="41" spans="1:7" ht="25.5">
      <c r="A41" s="7" t="s">
        <v>194</v>
      </c>
      <c r="B41" s="8">
        <f>SUM(B25)</f>
        <v>0</v>
      </c>
      <c r="C41" s="8">
        <f>SUM(C25)</f>
        <v>0</v>
      </c>
      <c r="D41" s="8">
        <f>SUM(D25)</f>
        <v>0</v>
      </c>
      <c r="E41" s="8">
        <f>SUM(E25)</f>
        <v>0</v>
      </c>
      <c r="F41" s="20">
        <v>0</v>
      </c>
      <c r="G41" s="21">
        <v>0</v>
      </c>
    </row>
    <row r="42" spans="1:7" ht="25.5">
      <c r="A42" s="7" t="s">
        <v>195</v>
      </c>
      <c r="B42" s="8">
        <f>SUM(B39:B41)</f>
        <v>13897111</v>
      </c>
      <c r="C42" s="8">
        <f>SUM(C39:C41)</f>
        <v>13387792</v>
      </c>
      <c r="D42" s="8">
        <f>SUM(D39:D41)</f>
        <v>15780215</v>
      </c>
      <c r="E42" s="8">
        <f>SUM(E39:E41)</f>
        <v>15204793.93</v>
      </c>
      <c r="F42" s="20">
        <f t="shared" si="1"/>
        <v>109.40974660129001</v>
      </c>
      <c r="G42" s="21">
        <f t="shared" si="2"/>
        <v>96.35352832645182</v>
      </c>
    </row>
    <row r="43" spans="1:7" ht="12.75">
      <c r="A43" s="7" t="s">
        <v>196</v>
      </c>
      <c r="B43" s="8">
        <f>SUM(B18)</f>
        <v>13922092</v>
      </c>
      <c r="C43" s="8">
        <f>SUM(C18)</f>
        <v>13387792</v>
      </c>
      <c r="D43" s="8">
        <f>SUM(D18)</f>
        <v>15780215</v>
      </c>
      <c r="E43" s="8">
        <f>SUM(E18)</f>
        <v>15133953.13</v>
      </c>
      <c r="F43" s="20">
        <f t="shared" si="1"/>
        <v>108.70459073248475</v>
      </c>
      <c r="G43" s="21">
        <f t="shared" si="2"/>
        <v>95.90460668628407</v>
      </c>
    </row>
    <row r="44" spans="1:7" ht="25.5">
      <c r="A44" s="7" t="s">
        <v>197</v>
      </c>
      <c r="B44" s="8">
        <f>SUM(B26)</f>
        <v>0</v>
      </c>
      <c r="C44" s="8">
        <f>SUM(C26)</f>
        <v>0</v>
      </c>
      <c r="D44" s="8">
        <f>SUM(D26)</f>
        <v>0</v>
      </c>
      <c r="E44" s="8">
        <f>SUM(E26)</f>
        <v>0</v>
      </c>
      <c r="F44" s="20">
        <v>0</v>
      </c>
      <c r="G44" s="21">
        <v>0</v>
      </c>
    </row>
    <row r="45" spans="1:7" ht="25.5">
      <c r="A45" s="7" t="s">
        <v>198</v>
      </c>
      <c r="B45" s="8">
        <f>SUM(B43:B44)</f>
        <v>13922092</v>
      </c>
      <c r="C45" s="8">
        <f>SUM(C43:C44)</f>
        <v>13387792</v>
      </c>
      <c r="D45" s="8">
        <f>SUM(D43:D44)</f>
        <v>15780215</v>
      </c>
      <c r="E45" s="8">
        <f>SUM(E43:E44)</f>
        <v>15133953.13</v>
      </c>
      <c r="F45" s="20">
        <f t="shared" si="1"/>
        <v>108.70459073248475</v>
      </c>
      <c r="G45" s="21">
        <f t="shared" si="2"/>
        <v>95.90460668628407</v>
      </c>
    </row>
    <row r="46" ht="409.5" customHeight="1" hidden="1"/>
    <row r="49" spans="1:9" ht="51.75" customHeight="1">
      <c r="A49" s="170" t="s">
        <v>404</v>
      </c>
      <c r="B49" s="171"/>
      <c r="C49" s="171"/>
      <c r="D49" s="171"/>
      <c r="E49" s="168" t="s">
        <v>403</v>
      </c>
      <c r="F49" s="149"/>
      <c r="G49" s="149"/>
      <c r="H49" s="149"/>
      <c r="I49" s="149"/>
    </row>
    <row r="50" spans="1:7" s="157" customFormat="1" ht="19.5" customHeight="1">
      <c r="A50" s="151"/>
      <c r="B50" s="152"/>
      <c r="C50" s="153"/>
      <c r="D50" s="154"/>
      <c r="E50" s="155"/>
      <c r="F50" s="155"/>
      <c r="G50" s="156"/>
    </row>
    <row r="51" spans="1:7" s="157" customFormat="1" ht="19.5" customHeight="1">
      <c r="A51" s="151"/>
      <c r="B51" s="152"/>
      <c r="C51" s="153"/>
      <c r="D51" s="154"/>
      <c r="E51" s="155"/>
      <c r="F51" s="155"/>
      <c r="G51" s="156"/>
    </row>
    <row r="52" spans="1:7" ht="12.75">
      <c r="A52" s="150"/>
      <c r="B52" s="150"/>
      <c r="C52" s="150"/>
      <c r="D52" s="150"/>
      <c r="E52" s="150"/>
      <c r="F52" s="150"/>
      <c r="G52" s="150"/>
    </row>
  </sheetData>
  <sheetProtection/>
  <mergeCells count="15">
    <mergeCell ref="A7:B7"/>
    <mergeCell ref="A8:B8"/>
    <mergeCell ref="A1:B1"/>
    <mergeCell ref="A2:B2"/>
    <mergeCell ref="A3:B3"/>
    <mergeCell ref="A4:B4"/>
    <mergeCell ref="A5:B5"/>
    <mergeCell ref="A6:B6"/>
    <mergeCell ref="A9:G9"/>
    <mergeCell ref="A49:D49"/>
    <mergeCell ref="A10:E10"/>
    <mergeCell ref="A22:E22"/>
    <mergeCell ref="A29:D29"/>
    <mergeCell ref="A33:E33"/>
    <mergeCell ref="A36:E36"/>
  </mergeCells>
  <printOptions/>
  <pageMargins left="0.5905511811023623" right="0.5905511811023623" top="0.5905511811023623" bottom="0.5905511811023623" header="0.5905511811023623" footer="0.5905511811023623"/>
  <pageSetup fitToHeight="1" fitToWidth="1" horizontalDpi="600" verticalDpi="600" orientation="portrait" paperSize="9" scale="70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8"/>
  <sheetViews>
    <sheetView view="pageBreakPreview" zoomScale="89" zoomScaleNormal="89" zoomScaleSheetLayoutView="89" zoomScalePageLayoutView="0" workbookViewId="0" topLeftCell="A1">
      <selection activeCell="A7" sqref="A7:B7"/>
    </sheetView>
  </sheetViews>
  <sheetFormatPr defaultColWidth="9.140625" defaultRowHeight="30" customHeight="1"/>
  <cols>
    <col min="1" max="1" width="9.28125" style="79" customWidth="1"/>
    <col min="2" max="2" width="42.28125" style="26" customWidth="1"/>
    <col min="3" max="6" width="15.421875" style="56" customWidth="1"/>
    <col min="7" max="8" width="14.28125" style="29" customWidth="1"/>
    <col min="9" max="11" width="16.5742187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1" spans="1:7" ht="15">
      <c r="A1" s="176" t="s">
        <v>387</v>
      </c>
      <c r="B1" s="176"/>
      <c r="C1" s="27"/>
      <c r="D1" s="27"/>
      <c r="E1" s="27"/>
      <c r="F1" s="27"/>
      <c r="G1" s="28"/>
    </row>
    <row r="2" spans="1:7" ht="15">
      <c r="A2" s="176" t="s">
        <v>388</v>
      </c>
      <c r="B2" s="176"/>
      <c r="C2" s="27"/>
      <c r="D2" s="27"/>
      <c r="E2" s="27"/>
      <c r="F2" s="27"/>
      <c r="G2" s="28"/>
    </row>
    <row r="3" spans="1:7" ht="15">
      <c r="A3" s="176" t="s">
        <v>389</v>
      </c>
      <c r="B3" s="176"/>
      <c r="C3" s="27"/>
      <c r="D3" s="27"/>
      <c r="E3" s="27"/>
      <c r="F3" s="27"/>
      <c r="G3" s="28"/>
    </row>
    <row r="4" spans="1:7" ht="15">
      <c r="A4" s="176" t="s">
        <v>390</v>
      </c>
      <c r="B4" s="176"/>
      <c r="C4" s="27"/>
      <c r="D4" s="27"/>
      <c r="E4" s="27"/>
      <c r="F4" s="27"/>
      <c r="G4" s="28"/>
    </row>
    <row r="5" spans="1:7" ht="15">
      <c r="A5" s="176" t="s">
        <v>391</v>
      </c>
      <c r="B5" s="176"/>
      <c r="C5" s="27"/>
      <c r="D5" s="27"/>
      <c r="E5" s="27"/>
      <c r="F5" s="27"/>
      <c r="G5" s="28"/>
    </row>
    <row r="6" spans="1:7" ht="15">
      <c r="A6" s="176" t="s">
        <v>398</v>
      </c>
      <c r="B6" s="176"/>
      <c r="C6" s="27"/>
      <c r="D6" s="27"/>
      <c r="E6" s="27"/>
      <c r="F6" s="27"/>
      <c r="G6" s="28"/>
    </row>
    <row r="7" spans="1:7" ht="15">
      <c r="A7" s="176" t="s">
        <v>400</v>
      </c>
      <c r="B7" s="176"/>
      <c r="C7" s="27"/>
      <c r="D7" s="27"/>
      <c r="E7" s="27"/>
      <c r="F7" s="27"/>
      <c r="G7" s="28"/>
    </row>
    <row r="8" spans="1:7" ht="15">
      <c r="A8" s="176" t="s">
        <v>395</v>
      </c>
      <c r="B8" s="176"/>
      <c r="C8" s="27"/>
      <c r="D8" s="27"/>
      <c r="E8" s="27"/>
      <c r="F8" s="27"/>
      <c r="G8" s="28"/>
    </row>
    <row r="9" spans="1:10" ht="30" customHeight="1">
      <c r="A9" s="177" t="s">
        <v>371</v>
      </c>
      <c r="B9" s="177"/>
      <c r="C9" s="177"/>
      <c r="D9" s="177"/>
      <c r="E9" s="177"/>
      <c r="F9" s="177"/>
      <c r="G9" s="177"/>
      <c r="H9" s="177"/>
      <c r="I9" s="105"/>
      <c r="J9" s="105"/>
    </row>
    <row r="10" spans="1:8" s="34" customFormat="1" ht="42" customHeight="1">
      <c r="A10" s="76" t="s">
        <v>72</v>
      </c>
      <c r="B10" s="31" t="s">
        <v>73</v>
      </c>
      <c r="C10" s="32" t="s">
        <v>227</v>
      </c>
      <c r="D10" s="33" t="s">
        <v>356</v>
      </c>
      <c r="E10" s="33" t="s">
        <v>357</v>
      </c>
      <c r="F10" s="33" t="s">
        <v>372</v>
      </c>
      <c r="G10" s="5" t="s">
        <v>74</v>
      </c>
      <c r="H10" s="5" t="s">
        <v>74</v>
      </c>
    </row>
    <row r="11" spans="1:8" s="37" customFormat="1" ht="30" customHeight="1">
      <c r="A11" s="180">
        <v>1</v>
      </c>
      <c r="B11" s="181"/>
      <c r="C11" s="135">
        <v>2</v>
      </c>
      <c r="D11" s="74">
        <v>3</v>
      </c>
      <c r="E11" s="74">
        <v>4</v>
      </c>
      <c r="F11" s="74">
        <v>5</v>
      </c>
      <c r="G11" s="6" t="s">
        <v>75</v>
      </c>
      <c r="H11" s="6" t="s">
        <v>76</v>
      </c>
    </row>
    <row r="12" spans="1:8" ht="30" customHeight="1">
      <c r="A12" s="98">
        <v>6</v>
      </c>
      <c r="B12" s="99" t="s">
        <v>218</v>
      </c>
      <c r="C12" s="136">
        <f>SUM(C13,C24,C30,C33,C39,C22)</f>
        <v>13624375</v>
      </c>
      <c r="D12" s="136">
        <f>SUM(D13,D24,D30,D33,D39)</f>
        <v>13364792</v>
      </c>
      <c r="E12" s="136">
        <f>SUM(E13,E24,E30,E33,E39)</f>
        <v>15790407</v>
      </c>
      <c r="F12" s="136">
        <f>SUM(F13,F24,F30,F33,F39)</f>
        <v>15214990.099999998</v>
      </c>
      <c r="G12" s="95">
        <f>F12/C12*100</f>
        <v>111.67477480618375</v>
      </c>
      <c r="H12" s="95">
        <f>F12/E12*100</f>
        <v>96.35590836892295</v>
      </c>
    </row>
    <row r="13" spans="1:8" ht="30" customHeight="1">
      <c r="A13" s="38">
        <v>63</v>
      </c>
      <c r="B13" s="39" t="s">
        <v>84</v>
      </c>
      <c r="C13" s="58">
        <f>SUM(C14,C16,C19)</f>
        <v>11191052</v>
      </c>
      <c r="D13" s="58">
        <f>SUM(D14,D16,D19)</f>
        <v>11284087</v>
      </c>
      <c r="E13" s="58">
        <f>SUM(E14,E16,E19,E22)</f>
        <v>12511688</v>
      </c>
      <c r="F13" s="58">
        <f>SUM(F14,F16,F19,F22)</f>
        <v>12258593.67</v>
      </c>
      <c r="G13" s="10">
        <f aca="true" t="shared" si="0" ref="G13:G57">F13/C13*100</f>
        <v>109.53924322753572</v>
      </c>
      <c r="H13" s="10">
        <f>F13/E13*100</f>
        <v>97.9771368179897</v>
      </c>
    </row>
    <row r="14" spans="1:8" s="41" customFormat="1" ht="30" customHeight="1">
      <c r="A14" s="38">
        <v>634</v>
      </c>
      <c r="B14" s="39" t="s">
        <v>85</v>
      </c>
      <c r="C14" s="58">
        <f>C15</f>
        <v>0</v>
      </c>
      <c r="D14" s="58">
        <f>D15</f>
        <v>0</v>
      </c>
      <c r="E14" s="58">
        <f>E15</f>
        <v>0</v>
      </c>
      <c r="F14" s="58">
        <f>F15</f>
        <v>0</v>
      </c>
      <c r="G14" s="10">
        <v>0</v>
      </c>
      <c r="H14" s="10">
        <v>0</v>
      </c>
    </row>
    <row r="15" spans="1:8" ht="30" customHeight="1">
      <c r="A15" s="42">
        <v>6341</v>
      </c>
      <c r="B15" s="43" t="s">
        <v>165</v>
      </c>
      <c r="C15" s="59">
        <v>0</v>
      </c>
      <c r="D15" s="59"/>
      <c r="E15" s="59"/>
      <c r="F15" s="59">
        <v>0</v>
      </c>
      <c r="G15" s="10">
        <v>0</v>
      </c>
      <c r="H15" s="17"/>
    </row>
    <row r="16" spans="1:8" s="41" customFormat="1" ht="30" customHeight="1">
      <c r="A16" s="38">
        <v>636</v>
      </c>
      <c r="B16" s="39" t="s">
        <v>86</v>
      </c>
      <c r="C16" s="58">
        <f>SUM(C17:C18)</f>
        <v>11076817</v>
      </c>
      <c r="D16" s="58">
        <f>SUM(D17:D18)</f>
        <v>11026650</v>
      </c>
      <c r="E16" s="58">
        <f>SUM(E17:E18)</f>
        <v>12463588</v>
      </c>
      <c r="F16" s="58">
        <f>SUM(F17:F18)</f>
        <v>12219459.58</v>
      </c>
      <c r="G16" s="10">
        <f t="shared" si="0"/>
        <v>110.31562207807532</v>
      </c>
      <c r="H16" s="10">
        <f>F16/E16*100</f>
        <v>98.04126692891325</v>
      </c>
    </row>
    <row r="17" spans="1:8" ht="30" customHeight="1">
      <c r="A17" s="42">
        <v>6361</v>
      </c>
      <c r="B17" s="43" t="s">
        <v>147</v>
      </c>
      <c r="C17" s="59">
        <v>10929788</v>
      </c>
      <c r="D17" s="59">
        <v>10861650</v>
      </c>
      <c r="E17" s="59">
        <v>12128588</v>
      </c>
      <c r="F17" s="59">
        <v>12033071.01</v>
      </c>
      <c r="G17" s="10">
        <f t="shared" si="0"/>
        <v>110.09427639401605</v>
      </c>
      <c r="H17" s="10"/>
    </row>
    <row r="18" spans="1:8" ht="30" customHeight="1">
      <c r="A18" s="42">
        <v>6362</v>
      </c>
      <c r="B18" s="43" t="s">
        <v>148</v>
      </c>
      <c r="C18" s="59">
        <v>147029</v>
      </c>
      <c r="D18" s="59">
        <v>165000</v>
      </c>
      <c r="E18" s="59">
        <v>335000</v>
      </c>
      <c r="F18" s="59">
        <v>186388.57</v>
      </c>
      <c r="G18" s="10">
        <f t="shared" si="0"/>
        <v>126.76993654313095</v>
      </c>
      <c r="H18" s="10"/>
    </row>
    <row r="19" spans="1:8" s="41" customFormat="1" ht="30" customHeight="1">
      <c r="A19" s="38">
        <v>638</v>
      </c>
      <c r="B19" s="39" t="s">
        <v>149</v>
      </c>
      <c r="C19" s="58">
        <f>SUM(C20:C21)</f>
        <v>114235</v>
      </c>
      <c r="D19" s="58">
        <f>D20</f>
        <v>257437</v>
      </c>
      <c r="E19" s="58">
        <f>E20</f>
        <v>47500</v>
      </c>
      <c r="F19" s="58">
        <f>F20</f>
        <v>38734.09</v>
      </c>
      <c r="G19" s="10">
        <f t="shared" si="0"/>
        <v>33.907375147721794</v>
      </c>
      <c r="H19" s="10">
        <f>F19/E19*100</f>
        <v>81.54545263157894</v>
      </c>
    </row>
    <row r="20" spans="1:8" ht="30" customHeight="1">
      <c r="A20" s="42">
        <v>6381</v>
      </c>
      <c r="B20" s="43" t="s">
        <v>150</v>
      </c>
      <c r="C20" s="59">
        <v>114235</v>
      </c>
      <c r="D20" s="59">
        <v>257437</v>
      </c>
      <c r="E20" s="59">
        <v>47500</v>
      </c>
      <c r="F20" s="59">
        <v>38734.09</v>
      </c>
      <c r="G20" s="10">
        <f t="shared" si="0"/>
        <v>33.907375147721794</v>
      </c>
      <c r="H20" s="10"/>
    </row>
    <row r="21" spans="1:8" ht="30" customHeight="1">
      <c r="A21" s="42">
        <v>6382</v>
      </c>
      <c r="B21" s="43" t="s">
        <v>236</v>
      </c>
      <c r="C21" s="59"/>
      <c r="D21" s="59"/>
      <c r="E21" s="59"/>
      <c r="F21" s="59"/>
      <c r="G21" s="10" t="e">
        <f t="shared" si="0"/>
        <v>#DIV/0!</v>
      </c>
      <c r="H21" s="10"/>
    </row>
    <row r="22" spans="1:8" s="41" customFormat="1" ht="30" customHeight="1">
      <c r="A22" s="38">
        <v>639</v>
      </c>
      <c r="B22" s="39" t="s">
        <v>386</v>
      </c>
      <c r="C22" s="58">
        <f>C23</f>
        <v>200</v>
      </c>
      <c r="D22" s="58">
        <f>D23</f>
        <v>0</v>
      </c>
      <c r="E22" s="58">
        <f>E23</f>
        <v>600</v>
      </c>
      <c r="F22" s="58">
        <f>F23</f>
        <v>400</v>
      </c>
      <c r="G22" s="10">
        <v>0</v>
      </c>
      <c r="H22" s="10"/>
    </row>
    <row r="23" spans="1:8" ht="30" customHeight="1">
      <c r="A23" s="42">
        <v>6391</v>
      </c>
      <c r="B23" s="43" t="s">
        <v>235</v>
      </c>
      <c r="C23" s="59">
        <v>200</v>
      </c>
      <c r="D23" s="59">
        <v>0</v>
      </c>
      <c r="E23" s="59">
        <v>600</v>
      </c>
      <c r="F23" s="59">
        <v>400</v>
      </c>
      <c r="G23" s="10">
        <v>0</v>
      </c>
      <c r="H23" s="10"/>
    </row>
    <row r="24" spans="1:8" ht="30" customHeight="1">
      <c r="A24" s="38">
        <v>64</v>
      </c>
      <c r="B24" s="39" t="s">
        <v>152</v>
      </c>
      <c r="C24" s="58">
        <f>SUM(C25,C27)</f>
        <v>15</v>
      </c>
      <c r="D24" s="58">
        <f>SUM(D25,D27)</f>
        <v>12</v>
      </c>
      <c r="E24" s="58">
        <f>SUM(E25,E27)</f>
        <v>1</v>
      </c>
      <c r="F24" s="58">
        <f>SUM(F25,F27)</f>
        <v>6153.92</v>
      </c>
      <c r="G24" s="10">
        <f t="shared" si="0"/>
        <v>41026.13333333333</v>
      </c>
      <c r="H24" s="10">
        <f>F24/E24*100</f>
        <v>615392</v>
      </c>
    </row>
    <row r="25" spans="1:8" s="41" customFormat="1" ht="30" customHeight="1">
      <c r="A25" s="38">
        <v>641</v>
      </c>
      <c r="B25" s="39" t="s">
        <v>153</v>
      </c>
      <c r="C25" s="58">
        <f>C26</f>
        <v>15</v>
      </c>
      <c r="D25" s="58">
        <f>D26</f>
        <v>12</v>
      </c>
      <c r="E25" s="58">
        <f>E26</f>
        <v>1</v>
      </c>
      <c r="F25" s="58">
        <f>F26</f>
        <v>2.42</v>
      </c>
      <c r="G25" s="10">
        <f t="shared" si="0"/>
        <v>16.133333333333333</v>
      </c>
      <c r="H25" s="10">
        <f>F25/E25*100</f>
        <v>242</v>
      </c>
    </row>
    <row r="26" spans="1:8" ht="30" customHeight="1">
      <c r="A26" s="42">
        <v>6413</v>
      </c>
      <c r="B26" s="43" t="s">
        <v>166</v>
      </c>
      <c r="C26" s="59">
        <v>15</v>
      </c>
      <c r="D26" s="59">
        <v>12</v>
      </c>
      <c r="E26" s="59">
        <v>1</v>
      </c>
      <c r="F26" s="59">
        <v>2.42</v>
      </c>
      <c r="G26" s="10">
        <f t="shared" si="0"/>
        <v>16.133333333333333</v>
      </c>
      <c r="H26" s="17"/>
    </row>
    <row r="27" spans="1:8" s="41" customFormat="1" ht="30" customHeight="1">
      <c r="A27" s="38">
        <v>642</v>
      </c>
      <c r="B27" s="39" t="s">
        <v>154</v>
      </c>
      <c r="C27" s="58">
        <f>C28</f>
        <v>0</v>
      </c>
      <c r="D27" s="58">
        <f>D28</f>
        <v>0</v>
      </c>
      <c r="E27" s="58">
        <f>E28</f>
        <v>0</v>
      </c>
      <c r="F27" s="58">
        <f>F29</f>
        <v>6151.5</v>
      </c>
      <c r="G27" s="10">
        <v>0</v>
      </c>
      <c r="H27" s="10" t="e">
        <f>F27/E27*100</f>
        <v>#DIV/0!</v>
      </c>
    </row>
    <row r="28" spans="1:8" ht="30" customHeight="1">
      <c r="A28" s="42">
        <v>6422</v>
      </c>
      <c r="B28" s="43" t="s">
        <v>167</v>
      </c>
      <c r="C28" s="59">
        <v>0</v>
      </c>
      <c r="D28" s="59"/>
      <c r="E28" s="59"/>
      <c r="F28" s="59">
        <v>0</v>
      </c>
      <c r="G28" s="10">
        <v>0</v>
      </c>
      <c r="H28" s="17"/>
    </row>
    <row r="29" spans="1:8" ht="30" customHeight="1">
      <c r="A29" s="42">
        <v>6425</v>
      </c>
      <c r="B29" s="43" t="s">
        <v>363</v>
      </c>
      <c r="C29" s="59">
        <v>0</v>
      </c>
      <c r="D29" s="59"/>
      <c r="E29" s="59"/>
      <c r="F29" s="59">
        <v>6151.5</v>
      </c>
      <c r="G29" s="10">
        <v>0</v>
      </c>
      <c r="H29" s="17"/>
    </row>
    <row r="30" spans="1:8" s="41" customFormat="1" ht="30" customHeight="1">
      <c r="A30" s="38">
        <v>65</v>
      </c>
      <c r="B30" s="39" t="s">
        <v>155</v>
      </c>
      <c r="C30" s="58">
        <f>C31</f>
        <v>588196</v>
      </c>
      <c r="D30" s="58">
        <f aca="true" t="shared" si="1" ref="D30:F31">D31</f>
        <v>717888</v>
      </c>
      <c r="E30" s="58">
        <f t="shared" si="1"/>
        <v>1119677</v>
      </c>
      <c r="F30" s="58">
        <f t="shared" si="1"/>
        <v>925729.11</v>
      </c>
      <c r="G30" s="10">
        <f t="shared" si="0"/>
        <v>157.3844619820604</v>
      </c>
      <c r="H30" s="10">
        <f aca="true" t="shared" si="2" ref="H30:H40">F30/E30*100</f>
        <v>82.67822863200726</v>
      </c>
    </row>
    <row r="31" spans="1:17" s="47" customFormat="1" ht="30" customHeight="1">
      <c r="A31" s="38">
        <v>652</v>
      </c>
      <c r="B31" s="39" t="s">
        <v>82</v>
      </c>
      <c r="C31" s="58">
        <f>C32</f>
        <v>588196</v>
      </c>
      <c r="D31" s="58">
        <f t="shared" si="1"/>
        <v>717888</v>
      </c>
      <c r="E31" s="58">
        <f t="shared" si="1"/>
        <v>1119677</v>
      </c>
      <c r="F31" s="58">
        <f t="shared" si="1"/>
        <v>925729.11</v>
      </c>
      <c r="G31" s="10">
        <f t="shared" si="0"/>
        <v>157.3844619820604</v>
      </c>
      <c r="H31" s="10">
        <f t="shared" si="2"/>
        <v>82.67822863200726</v>
      </c>
      <c r="I31" s="45"/>
      <c r="J31" s="45"/>
      <c r="K31" s="45"/>
      <c r="L31" s="45"/>
      <c r="M31" s="45"/>
      <c r="N31" s="46"/>
      <c r="O31" s="46"/>
      <c r="P31" s="46"/>
      <c r="Q31" s="46"/>
    </row>
    <row r="32" spans="1:17" s="41" customFormat="1" ht="30" customHeight="1">
      <c r="A32" s="42">
        <v>6526</v>
      </c>
      <c r="B32" s="43" t="s">
        <v>83</v>
      </c>
      <c r="C32" s="59">
        <v>588196</v>
      </c>
      <c r="D32" s="59">
        <v>717888</v>
      </c>
      <c r="E32" s="59">
        <v>1119677</v>
      </c>
      <c r="F32" s="59">
        <v>925729.11</v>
      </c>
      <c r="G32" s="10">
        <f t="shared" si="0"/>
        <v>157.3844619820604</v>
      </c>
      <c r="H32" s="10"/>
      <c r="I32" s="48"/>
      <c r="J32" s="48"/>
      <c r="K32" s="48"/>
      <c r="L32" s="48"/>
      <c r="M32" s="48"/>
      <c r="N32" s="48"/>
      <c r="O32" s="48"/>
      <c r="P32" s="49"/>
      <c r="Q32" s="49"/>
    </row>
    <row r="33" spans="1:8" ht="30" customHeight="1">
      <c r="A33" s="38">
        <v>66</v>
      </c>
      <c r="B33" s="39" t="s">
        <v>80</v>
      </c>
      <c r="C33" s="58">
        <f>SUM(C34,C36)</f>
        <v>27381</v>
      </c>
      <c r="D33" s="58">
        <f>SUM(D34,D36)</f>
        <v>26000</v>
      </c>
      <c r="E33" s="58">
        <f>SUM(E34,E36)</f>
        <v>115188</v>
      </c>
      <c r="F33" s="58">
        <f>SUM(F34,F36)</f>
        <v>53342.52</v>
      </c>
      <c r="G33" s="10">
        <f t="shared" si="0"/>
        <v>194.81582118987617</v>
      </c>
      <c r="H33" s="10">
        <f t="shared" si="2"/>
        <v>46.30909469736431</v>
      </c>
    </row>
    <row r="34" spans="1:8" s="41" customFormat="1" ht="30" customHeight="1">
      <c r="A34" s="38">
        <v>661</v>
      </c>
      <c r="B34" s="39" t="s">
        <v>156</v>
      </c>
      <c r="C34" s="58">
        <f>C35</f>
        <v>13140</v>
      </c>
      <c r="D34" s="58">
        <f>D35</f>
        <v>13000</v>
      </c>
      <c r="E34" s="58">
        <f>E35</f>
        <v>18000</v>
      </c>
      <c r="F34" s="58">
        <f>F35</f>
        <v>1300</v>
      </c>
      <c r="G34" s="10">
        <f t="shared" si="0"/>
        <v>9.89345509893455</v>
      </c>
      <c r="H34" s="10">
        <f t="shared" si="2"/>
        <v>7.222222222222221</v>
      </c>
    </row>
    <row r="35" spans="1:8" ht="30" customHeight="1">
      <c r="A35" s="42">
        <v>6615</v>
      </c>
      <c r="B35" s="43" t="s">
        <v>228</v>
      </c>
      <c r="C35" s="59">
        <v>13140</v>
      </c>
      <c r="D35" s="59">
        <v>13000</v>
      </c>
      <c r="E35" s="59">
        <v>18000</v>
      </c>
      <c r="F35" s="59">
        <v>1300</v>
      </c>
      <c r="G35" s="10">
        <f t="shared" si="0"/>
        <v>9.89345509893455</v>
      </c>
      <c r="H35" s="10"/>
    </row>
    <row r="36" spans="1:8" s="41" customFormat="1" ht="30" customHeight="1">
      <c r="A36" s="38">
        <v>663</v>
      </c>
      <c r="B36" s="39" t="s">
        <v>81</v>
      </c>
      <c r="C36" s="58">
        <f>SUM(C37:C38)</f>
        <v>14241</v>
      </c>
      <c r="D36" s="58">
        <f>D37</f>
        <v>13000</v>
      </c>
      <c r="E36" s="58">
        <f>E37+E38</f>
        <v>97188</v>
      </c>
      <c r="F36" s="58">
        <f>SUM(F37:F38)</f>
        <v>52042.52</v>
      </c>
      <c r="G36" s="10">
        <f t="shared" si="0"/>
        <v>365.44147180675515</v>
      </c>
      <c r="H36" s="10">
        <f t="shared" si="2"/>
        <v>53.54829814380376</v>
      </c>
    </row>
    <row r="37" spans="1:8" ht="30" customHeight="1">
      <c r="A37" s="42">
        <v>6631</v>
      </c>
      <c r="B37" s="43" t="s">
        <v>157</v>
      </c>
      <c r="C37" s="59">
        <v>13013</v>
      </c>
      <c r="D37" s="59">
        <v>13000</v>
      </c>
      <c r="E37" s="59">
        <v>95188</v>
      </c>
      <c r="F37" s="59">
        <v>12895.5</v>
      </c>
      <c r="G37" s="10">
        <f t="shared" si="0"/>
        <v>99.09705678936447</v>
      </c>
      <c r="H37" s="10"/>
    </row>
    <row r="38" spans="1:8" ht="30" customHeight="1">
      <c r="A38" s="42">
        <v>6632</v>
      </c>
      <c r="B38" s="43" t="s">
        <v>234</v>
      </c>
      <c r="C38" s="59">
        <v>1228</v>
      </c>
      <c r="D38" s="59">
        <v>0</v>
      </c>
      <c r="E38" s="59">
        <v>2000</v>
      </c>
      <c r="F38" s="59">
        <v>39147.02</v>
      </c>
      <c r="G38" s="10">
        <f t="shared" si="0"/>
        <v>3187.8680781758953</v>
      </c>
      <c r="H38" s="10"/>
    </row>
    <row r="39" spans="1:8" ht="30" customHeight="1">
      <c r="A39" s="38">
        <v>67</v>
      </c>
      <c r="B39" s="39" t="s">
        <v>77</v>
      </c>
      <c r="C39" s="58">
        <f>C40</f>
        <v>1817531</v>
      </c>
      <c r="D39" s="58">
        <f>D40</f>
        <v>1336805</v>
      </c>
      <c r="E39" s="58">
        <f>E40</f>
        <v>2043853</v>
      </c>
      <c r="F39" s="58">
        <f>F40</f>
        <v>1971170.88</v>
      </c>
      <c r="G39" s="10">
        <f t="shared" si="0"/>
        <v>108.45321922982332</v>
      </c>
      <c r="H39" s="10">
        <f t="shared" si="2"/>
        <v>96.44386753841884</v>
      </c>
    </row>
    <row r="40" spans="1:8" ht="30" customHeight="1">
      <c r="A40" s="38">
        <v>671</v>
      </c>
      <c r="B40" s="39" t="s">
        <v>151</v>
      </c>
      <c r="C40" s="58">
        <f>SUM(C41:C42)</f>
        <v>1817531</v>
      </c>
      <c r="D40" s="58">
        <f>SUM(D41:D42)</f>
        <v>1336805</v>
      </c>
      <c r="E40" s="58">
        <f>SUM(E41:E42)</f>
        <v>2043853</v>
      </c>
      <c r="F40" s="58">
        <f>SUM(F41:F42)</f>
        <v>1971170.88</v>
      </c>
      <c r="G40" s="10">
        <f t="shared" si="0"/>
        <v>108.45321922982332</v>
      </c>
      <c r="H40" s="10">
        <f t="shared" si="2"/>
        <v>96.44386753841884</v>
      </c>
    </row>
    <row r="41" spans="1:8" ht="30" customHeight="1">
      <c r="A41" s="42">
        <v>6711</v>
      </c>
      <c r="B41" s="43" t="s">
        <v>78</v>
      </c>
      <c r="C41" s="59">
        <v>1771106</v>
      </c>
      <c r="D41" s="59">
        <v>1336805</v>
      </c>
      <c r="E41" s="59">
        <v>2036853</v>
      </c>
      <c r="F41" s="59">
        <v>1964170.88</v>
      </c>
      <c r="G41" s="10">
        <f t="shared" si="0"/>
        <v>110.90080887309963</v>
      </c>
      <c r="H41" s="10"/>
    </row>
    <row r="42" spans="1:9" ht="37.5" customHeight="1">
      <c r="A42" s="42">
        <v>6712</v>
      </c>
      <c r="B42" s="85" t="s">
        <v>79</v>
      </c>
      <c r="C42" s="59">
        <v>46425</v>
      </c>
      <c r="D42" s="59"/>
      <c r="E42" s="59">
        <v>7000</v>
      </c>
      <c r="F42" s="59">
        <v>7000</v>
      </c>
      <c r="G42" s="10">
        <v>0</v>
      </c>
      <c r="H42" s="10"/>
      <c r="I42" s="50"/>
    </row>
    <row r="43" spans="1:9" s="41" customFormat="1" ht="30" customHeight="1">
      <c r="A43" s="96">
        <v>7</v>
      </c>
      <c r="B43" s="92" t="s">
        <v>204</v>
      </c>
      <c r="C43" s="137">
        <f>SUM(C44,C46)</f>
        <v>0</v>
      </c>
      <c r="D43" s="137">
        <f>SUM(D44,D46)</f>
        <v>0</v>
      </c>
      <c r="E43" s="137">
        <f>SUM(E44,E46)</f>
        <v>0</v>
      </c>
      <c r="F43" s="137">
        <f>SUM(F44,F46)</f>
        <v>0</v>
      </c>
      <c r="G43" s="95" t="e">
        <f t="shared" si="0"/>
        <v>#DIV/0!</v>
      </c>
      <c r="H43" s="95">
        <v>0</v>
      </c>
      <c r="I43" s="50"/>
    </row>
    <row r="44" spans="1:9" s="41" customFormat="1" ht="30" customHeight="1">
      <c r="A44" s="83">
        <v>71</v>
      </c>
      <c r="B44" s="81" t="s">
        <v>205</v>
      </c>
      <c r="C44" s="138">
        <f>C45</f>
        <v>0</v>
      </c>
      <c r="D44" s="138">
        <f>D45</f>
        <v>0</v>
      </c>
      <c r="E44" s="138">
        <f>E45</f>
        <v>0</v>
      </c>
      <c r="F44" s="138">
        <f>F45</f>
        <v>0</v>
      </c>
      <c r="G44" s="10">
        <v>0</v>
      </c>
      <c r="H44" s="10">
        <v>0</v>
      </c>
      <c r="I44" s="50"/>
    </row>
    <row r="45" spans="1:9" ht="30" customHeight="1">
      <c r="A45" s="82">
        <v>711</v>
      </c>
      <c r="B45" s="80" t="s">
        <v>206</v>
      </c>
      <c r="C45" s="139">
        <v>0</v>
      </c>
      <c r="D45" s="59"/>
      <c r="E45" s="59"/>
      <c r="F45" s="59"/>
      <c r="G45" s="10">
        <v>0</v>
      </c>
      <c r="H45" s="10"/>
      <c r="I45" s="50"/>
    </row>
    <row r="46" spans="1:9" s="41" customFormat="1" ht="30" customHeight="1">
      <c r="A46" s="83">
        <v>72</v>
      </c>
      <c r="B46" s="81" t="s">
        <v>207</v>
      </c>
      <c r="C46" s="138">
        <f>SUM(C47:C49)</f>
        <v>0</v>
      </c>
      <c r="D46" s="138">
        <f>SUM(D47:D49)</f>
        <v>0</v>
      </c>
      <c r="E46" s="138">
        <f>SUM(E47:E49)</f>
        <v>0</v>
      </c>
      <c r="F46" s="138">
        <f>SUM(F47:F49)</f>
        <v>0</v>
      </c>
      <c r="G46" s="10" t="e">
        <f t="shared" si="0"/>
        <v>#DIV/0!</v>
      </c>
      <c r="H46" s="10">
        <v>0</v>
      </c>
      <c r="I46" s="50"/>
    </row>
    <row r="47" spans="1:9" ht="30" customHeight="1">
      <c r="A47" s="82">
        <v>721</v>
      </c>
      <c r="B47" s="80" t="s">
        <v>208</v>
      </c>
      <c r="C47" s="139">
        <v>0</v>
      </c>
      <c r="D47" s="59"/>
      <c r="E47" s="59"/>
      <c r="F47" s="59"/>
      <c r="G47" s="10" t="e">
        <f t="shared" si="0"/>
        <v>#DIV/0!</v>
      </c>
      <c r="H47" s="10"/>
      <c r="I47" s="50"/>
    </row>
    <row r="48" spans="1:9" ht="30" customHeight="1">
      <c r="A48" s="82">
        <v>722</v>
      </c>
      <c r="B48" s="80" t="s">
        <v>209</v>
      </c>
      <c r="C48" s="139">
        <v>0</v>
      </c>
      <c r="D48" s="59"/>
      <c r="E48" s="59"/>
      <c r="F48" s="59"/>
      <c r="G48" s="10">
        <v>0</v>
      </c>
      <c r="H48" s="10"/>
      <c r="I48" s="50"/>
    </row>
    <row r="49" spans="1:9" ht="30" customHeight="1">
      <c r="A49" s="87">
        <v>723</v>
      </c>
      <c r="B49" s="88" t="s">
        <v>210</v>
      </c>
      <c r="C49" s="140">
        <v>0</v>
      </c>
      <c r="D49" s="141"/>
      <c r="E49" s="141"/>
      <c r="F49" s="141"/>
      <c r="G49" s="10">
        <v>0</v>
      </c>
      <c r="H49" s="10"/>
      <c r="I49" s="50"/>
    </row>
    <row r="50" spans="1:9" s="41" customFormat="1" ht="30" customHeight="1">
      <c r="A50" s="91">
        <v>8</v>
      </c>
      <c r="B50" s="92" t="s">
        <v>211</v>
      </c>
      <c r="C50" s="136">
        <f>SUM(C51,C53,C55)</f>
        <v>0</v>
      </c>
      <c r="D50" s="136">
        <f>SUM(D51,D53,D55)</f>
        <v>0</v>
      </c>
      <c r="E50" s="136">
        <f>SUM(E51,E53,E55)</f>
        <v>0</v>
      </c>
      <c r="F50" s="136">
        <f>SUM(F51,F53,F55)</f>
        <v>0</v>
      </c>
      <c r="G50" s="95">
        <v>0</v>
      </c>
      <c r="H50" s="95">
        <v>0</v>
      </c>
      <c r="I50" s="50"/>
    </row>
    <row r="51" spans="1:9" s="41" customFormat="1" ht="30" customHeight="1">
      <c r="A51" s="89">
        <v>81</v>
      </c>
      <c r="B51" s="81" t="s">
        <v>212</v>
      </c>
      <c r="C51" s="58">
        <f>SUM(C52:C52)</f>
        <v>0</v>
      </c>
      <c r="D51" s="58">
        <f>SUM(D52:D52)</f>
        <v>0</v>
      </c>
      <c r="E51" s="58">
        <f>SUM(E52:E52)</f>
        <v>0</v>
      </c>
      <c r="F51" s="58">
        <f>SUM(F52:F52)</f>
        <v>0</v>
      </c>
      <c r="G51" s="10">
        <v>0</v>
      </c>
      <c r="H51" s="10">
        <v>0</v>
      </c>
      <c r="I51" s="50"/>
    </row>
    <row r="52" spans="1:9" ht="30" customHeight="1">
      <c r="A52" s="90">
        <v>818</v>
      </c>
      <c r="B52" s="80" t="s">
        <v>213</v>
      </c>
      <c r="C52" s="59">
        <v>0</v>
      </c>
      <c r="D52" s="59"/>
      <c r="E52" s="59"/>
      <c r="F52" s="59"/>
      <c r="G52" s="10">
        <v>0</v>
      </c>
      <c r="H52" s="10"/>
      <c r="I52" s="50"/>
    </row>
    <row r="53" spans="1:9" s="41" customFormat="1" ht="30" customHeight="1">
      <c r="A53" s="89">
        <v>83</v>
      </c>
      <c r="B53" s="81" t="s">
        <v>214</v>
      </c>
      <c r="C53" s="58">
        <f>C54</f>
        <v>0</v>
      </c>
      <c r="D53" s="58">
        <f>D54</f>
        <v>0</v>
      </c>
      <c r="E53" s="58">
        <f>E54</f>
        <v>0</v>
      </c>
      <c r="F53" s="58"/>
      <c r="G53" s="10">
        <v>0</v>
      </c>
      <c r="H53" s="10">
        <v>0</v>
      </c>
      <c r="I53" s="50"/>
    </row>
    <row r="54" spans="1:9" ht="30" customHeight="1">
      <c r="A54" s="90">
        <v>832</v>
      </c>
      <c r="B54" s="80" t="s">
        <v>215</v>
      </c>
      <c r="C54" s="59">
        <v>0</v>
      </c>
      <c r="D54" s="59"/>
      <c r="E54" s="59"/>
      <c r="F54" s="59"/>
      <c r="G54" s="10">
        <v>0</v>
      </c>
      <c r="H54" s="10"/>
      <c r="I54" s="50"/>
    </row>
    <row r="55" spans="1:9" s="41" customFormat="1" ht="30" customHeight="1">
      <c r="A55" s="89">
        <v>84</v>
      </c>
      <c r="B55" s="81" t="s">
        <v>216</v>
      </c>
      <c r="C55" s="58">
        <f>SUM(C56:C56)</f>
        <v>0</v>
      </c>
      <c r="D55" s="58">
        <f>SUM(D56:D56)</f>
        <v>0</v>
      </c>
      <c r="E55" s="58">
        <f>SUM(E56:E56)</f>
        <v>0</v>
      </c>
      <c r="F55" s="58"/>
      <c r="G55" s="10">
        <v>0</v>
      </c>
      <c r="H55" s="10">
        <v>0</v>
      </c>
      <c r="I55" s="50"/>
    </row>
    <row r="56" spans="1:9" ht="30" customHeight="1">
      <c r="A56" s="90">
        <v>844</v>
      </c>
      <c r="B56" s="80" t="s">
        <v>217</v>
      </c>
      <c r="C56" s="59">
        <v>0</v>
      </c>
      <c r="D56" s="59"/>
      <c r="E56" s="59"/>
      <c r="F56" s="59"/>
      <c r="G56" s="10">
        <v>0</v>
      </c>
      <c r="H56" s="10"/>
      <c r="I56" s="50"/>
    </row>
    <row r="57" spans="1:8" ht="30" customHeight="1">
      <c r="A57" s="100" t="s">
        <v>87</v>
      </c>
      <c r="B57" s="101"/>
      <c r="C57" s="142">
        <f>SUM(C12,C43,C50)</f>
        <v>13624375</v>
      </c>
      <c r="D57" s="142">
        <f>SUM(D12,D43,D50)</f>
        <v>13364792</v>
      </c>
      <c r="E57" s="142">
        <f>SUM(E12,E43,E50)</f>
        <v>15790407</v>
      </c>
      <c r="F57" s="142">
        <f>SUM(F12,F43,F50)</f>
        <v>15214990.099999998</v>
      </c>
      <c r="G57" s="95">
        <f t="shared" si="0"/>
        <v>111.67477480618375</v>
      </c>
      <c r="H57" s="95">
        <f>F57/E57*100</f>
        <v>96.35590836892295</v>
      </c>
    </row>
    <row r="58" spans="1:8" ht="30" customHeight="1">
      <c r="A58" s="77"/>
      <c r="B58" s="52"/>
      <c r="C58" s="65"/>
      <c r="D58" s="65"/>
      <c r="E58" s="65"/>
      <c r="F58" s="65"/>
      <c r="G58" s="53"/>
      <c r="H58" s="53"/>
    </row>
    <row r="59" spans="1:8" s="57" customFormat="1" ht="20.25" customHeight="1">
      <c r="A59" s="179" t="s">
        <v>158</v>
      </c>
      <c r="B59" s="179"/>
      <c r="C59" s="179"/>
      <c r="D59" s="179"/>
      <c r="E59" s="179"/>
      <c r="F59" s="179"/>
      <c r="G59" s="179"/>
      <c r="H59" s="179"/>
    </row>
    <row r="60" spans="1:8" s="147" customFormat="1" ht="44.25" customHeight="1">
      <c r="A60" s="30" t="s">
        <v>222</v>
      </c>
      <c r="B60" s="31" t="s">
        <v>223</v>
      </c>
      <c r="C60" s="32" t="s">
        <v>227</v>
      </c>
      <c r="D60" s="33" t="s">
        <v>356</v>
      </c>
      <c r="E60" s="33" t="s">
        <v>353</v>
      </c>
      <c r="F60" s="33" t="s">
        <v>374</v>
      </c>
      <c r="G60" s="6" t="s">
        <v>74</v>
      </c>
      <c r="H60" s="6" t="s">
        <v>74</v>
      </c>
    </row>
    <row r="61" spans="1:8" s="57" customFormat="1" ht="12.75">
      <c r="A61" s="178">
        <v>1</v>
      </c>
      <c r="B61" s="178"/>
      <c r="C61" s="135">
        <v>2</v>
      </c>
      <c r="D61" s="74">
        <v>3</v>
      </c>
      <c r="E61" s="74">
        <v>4</v>
      </c>
      <c r="F61" s="74">
        <v>5</v>
      </c>
      <c r="G61" s="6" t="s">
        <v>75</v>
      </c>
      <c r="H61" s="6" t="s">
        <v>76</v>
      </c>
    </row>
    <row r="62" spans="1:8" s="57" customFormat="1" ht="20.25" customHeight="1">
      <c r="A62" s="61">
        <v>1</v>
      </c>
      <c r="B62" s="61" t="s">
        <v>159</v>
      </c>
      <c r="C62" s="51">
        <v>1817531</v>
      </c>
      <c r="D62" s="51">
        <v>1336805</v>
      </c>
      <c r="E62" s="51">
        <v>2043853</v>
      </c>
      <c r="F62" s="51">
        <v>1971170.88</v>
      </c>
      <c r="G62" s="10">
        <f aca="true" t="shared" si="3" ref="G62:G67">F62/C62*100</f>
        <v>108.45321922982332</v>
      </c>
      <c r="H62" s="10">
        <f aca="true" t="shared" si="4" ref="H62:H67">F62/E62*100</f>
        <v>96.44386753841884</v>
      </c>
    </row>
    <row r="63" spans="1:8" s="57" customFormat="1" ht="20.25" customHeight="1">
      <c r="A63" s="61">
        <v>2</v>
      </c>
      <c r="B63" s="61" t="s">
        <v>163</v>
      </c>
      <c r="C63" s="51">
        <v>13155</v>
      </c>
      <c r="D63" s="51">
        <v>13012</v>
      </c>
      <c r="E63" s="51">
        <v>18001</v>
      </c>
      <c r="F63" s="51">
        <v>7453.92</v>
      </c>
      <c r="G63" s="10">
        <f t="shared" si="3"/>
        <v>56.662257696693274</v>
      </c>
      <c r="H63" s="10">
        <f t="shared" si="4"/>
        <v>41.40836620187767</v>
      </c>
    </row>
    <row r="64" spans="1:8" s="57" customFormat="1" ht="20.25" customHeight="1">
      <c r="A64" s="61">
        <v>3</v>
      </c>
      <c r="B64" s="61" t="s">
        <v>160</v>
      </c>
      <c r="C64" s="51">
        <v>14241</v>
      </c>
      <c r="D64" s="51">
        <v>13000</v>
      </c>
      <c r="E64" s="51">
        <v>97188</v>
      </c>
      <c r="F64" s="51">
        <v>52042.52</v>
      </c>
      <c r="G64" s="10">
        <f t="shared" si="3"/>
        <v>365.44147180675515</v>
      </c>
      <c r="H64" s="10">
        <f t="shared" si="4"/>
        <v>53.54829814380376</v>
      </c>
    </row>
    <row r="65" spans="1:8" s="57" customFormat="1" ht="20.25" customHeight="1">
      <c r="A65" s="61">
        <v>4</v>
      </c>
      <c r="B65" s="61" t="s">
        <v>161</v>
      </c>
      <c r="C65" s="51">
        <v>588196</v>
      </c>
      <c r="D65" s="51">
        <v>717888</v>
      </c>
      <c r="E65" s="51">
        <v>1119677</v>
      </c>
      <c r="F65" s="51">
        <v>925729.11</v>
      </c>
      <c r="G65" s="10">
        <f t="shared" si="3"/>
        <v>157.3844619820604</v>
      </c>
      <c r="H65" s="10">
        <f t="shared" si="4"/>
        <v>82.67822863200726</v>
      </c>
    </row>
    <row r="66" spans="1:8" s="57" customFormat="1" ht="20.25" customHeight="1">
      <c r="A66" s="61">
        <v>5</v>
      </c>
      <c r="B66" s="61" t="s">
        <v>162</v>
      </c>
      <c r="C66" s="51">
        <v>11191252</v>
      </c>
      <c r="D66" s="51">
        <v>11284087</v>
      </c>
      <c r="E66" s="51">
        <v>12511688</v>
      </c>
      <c r="F66" s="51">
        <v>12258593.67</v>
      </c>
      <c r="G66" s="10">
        <f t="shared" si="3"/>
        <v>109.53728564060572</v>
      </c>
      <c r="H66" s="10">
        <f t="shared" si="4"/>
        <v>97.9771368179897</v>
      </c>
    </row>
    <row r="67" spans="1:8" s="60" customFormat="1" ht="20.25" customHeight="1">
      <c r="A67" s="61"/>
      <c r="B67" s="63" t="s">
        <v>164</v>
      </c>
      <c r="C67" s="64">
        <f>SUM(C62:C66)</f>
        <v>13624375</v>
      </c>
      <c r="D67" s="64">
        <f>SUM(D62:D66)</f>
        <v>13364792</v>
      </c>
      <c r="E67" s="64">
        <f>SUM(E62:E66)</f>
        <v>15790407</v>
      </c>
      <c r="F67" s="64">
        <f>SUM(F62:F66)</f>
        <v>15214990.1</v>
      </c>
      <c r="G67" s="10">
        <f t="shared" si="3"/>
        <v>111.67477480618378</v>
      </c>
      <c r="H67" s="10">
        <f t="shared" si="4"/>
        <v>96.35590836892298</v>
      </c>
    </row>
    <row r="68" spans="1:8" s="60" customFormat="1" ht="12.75">
      <c r="A68" s="62"/>
      <c r="B68" s="54"/>
      <c r="C68" s="69"/>
      <c r="D68" s="69"/>
      <c r="E68" s="69"/>
      <c r="F68" s="69"/>
      <c r="G68" s="55"/>
      <c r="H68" s="55"/>
    </row>
  </sheetData>
  <sheetProtection/>
  <mergeCells count="12">
    <mergeCell ref="A7:B7"/>
    <mergeCell ref="A8:B8"/>
    <mergeCell ref="A9:H9"/>
    <mergeCell ref="A61:B61"/>
    <mergeCell ref="A59:H59"/>
    <mergeCell ref="A11:B11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fitToHeight="4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4"/>
  <sheetViews>
    <sheetView zoomScale="89" zoomScaleNormal="89" zoomScalePageLayoutView="0" workbookViewId="0" topLeftCell="A1">
      <selection activeCell="A7" sqref="A7:B7"/>
    </sheetView>
  </sheetViews>
  <sheetFormatPr defaultColWidth="9.140625" defaultRowHeight="12.75"/>
  <cols>
    <col min="1" max="1" width="9.28125" style="79" customWidth="1"/>
    <col min="2" max="2" width="42.28125" style="26" customWidth="1"/>
    <col min="3" max="3" width="18.421875" style="27" customWidth="1"/>
    <col min="4" max="4" width="19.00390625" style="27" customWidth="1"/>
    <col min="5" max="5" width="18.8515625" style="27" customWidth="1"/>
    <col min="6" max="6" width="18.00390625" style="27" customWidth="1"/>
    <col min="7" max="7" width="16.57421875" style="28" customWidth="1"/>
    <col min="8" max="8" width="15.28125" style="29" customWidth="1"/>
    <col min="9" max="11" width="15.28125" style="26" customWidth="1"/>
    <col min="12" max="15" width="15.140625" style="26" customWidth="1"/>
    <col min="16" max="16" width="16.7109375" style="26" hidden="1" customWidth="1"/>
    <col min="17" max="17" width="16.421875" style="26" hidden="1" customWidth="1"/>
    <col min="18" max="18" width="12.57421875" style="26" hidden="1" customWidth="1"/>
    <col min="19" max="19" width="15.140625" style="26" customWidth="1"/>
    <col min="20" max="16384" width="9.140625" style="26" customWidth="1"/>
  </cols>
  <sheetData>
    <row r="1" spans="1:2" ht="15">
      <c r="A1" s="176" t="s">
        <v>387</v>
      </c>
      <c r="B1" s="176"/>
    </row>
    <row r="2" spans="1:2" ht="15">
      <c r="A2" s="176" t="s">
        <v>388</v>
      </c>
      <c r="B2" s="176"/>
    </row>
    <row r="3" spans="1:2" ht="15">
      <c r="A3" s="176" t="s">
        <v>389</v>
      </c>
      <c r="B3" s="176"/>
    </row>
    <row r="4" spans="1:2" ht="15">
      <c r="A4" s="176" t="s">
        <v>390</v>
      </c>
      <c r="B4" s="176"/>
    </row>
    <row r="5" spans="1:2" ht="15">
      <c r="A5" s="176" t="s">
        <v>391</v>
      </c>
      <c r="B5" s="176"/>
    </row>
    <row r="6" spans="1:2" ht="15">
      <c r="A6" s="176" t="s">
        <v>398</v>
      </c>
      <c r="B6" s="176"/>
    </row>
    <row r="7" spans="1:2" ht="15">
      <c r="A7" s="176" t="s">
        <v>401</v>
      </c>
      <c r="B7" s="176"/>
    </row>
    <row r="8" spans="1:2" ht="15">
      <c r="A8" s="176" t="s">
        <v>396</v>
      </c>
      <c r="B8" s="176"/>
    </row>
    <row r="9" spans="1:8" ht="22.5" customHeight="1">
      <c r="A9" s="183" t="s">
        <v>370</v>
      </c>
      <c r="B9" s="183"/>
      <c r="C9" s="183"/>
      <c r="D9" s="183"/>
      <c r="E9" s="183"/>
      <c r="F9" s="183"/>
      <c r="G9" s="183"/>
      <c r="H9" s="183"/>
    </row>
    <row r="10" spans="1:8" s="70" customFormat="1" ht="38.25">
      <c r="A10" s="76" t="s">
        <v>88</v>
      </c>
      <c r="B10" s="31" t="s">
        <v>73</v>
      </c>
      <c r="C10" s="32" t="s">
        <v>224</v>
      </c>
      <c r="D10" s="33" t="s">
        <v>354</v>
      </c>
      <c r="E10" s="33" t="s">
        <v>355</v>
      </c>
      <c r="F10" s="33" t="s">
        <v>369</v>
      </c>
      <c r="G10" s="5" t="s">
        <v>74</v>
      </c>
      <c r="H10" s="6" t="s">
        <v>74</v>
      </c>
    </row>
    <row r="11" spans="1:8" s="75" customFormat="1" ht="12.75">
      <c r="A11" s="184">
        <v>1</v>
      </c>
      <c r="B11" s="185"/>
      <c r="C11" s="35">
        <v>2</v>
      </c>
      <c r="D11" s="36">
        <v>3</v>
      </c>
      <c r="E11" s="36">
        <v>4</v>
      </c>
      <c r="F11" s="36">
        <v>5</v>
      </c>
      <c r="G11" s="36" t="s">
        <v>75</v>
      </c>
      <c r="H11" s="74" t="s">
        <v>76</v>
      </c>
    </row>
    <row r="12" spans="1:8" ht="12.75">
      <c r="A12" s="98">
        <v>3</v>
      </c>
      <c r="B12" s="102" t="s">
        <v>169</v>
      </c>
      <c r="C12" s="93">
        <f>SUM(C13,C23,C55,C59,C64)</f>
        <v>13717661</v>
      </c>
      <c r="D12" s="93">
        <f>SUM(D13,D23,D55,D59,D64)</f>
        <v>13207792</v>
      </c>
      <c r="E12" s="93">
        <f>SUM(E13,E23,E55,E59,E64,E67)</f>
        <v>15418215</v>
      </c>
      <c r="F12" s="93">
        <f>SUM(F13,F23,F55,F59,F64,F67)</f>
        <v>14900188.829999998</v>
      </c>
      <c r="G12" s="94">
        <f aca="true" t="shared" si="0" ref="G12:G78">F12/C12*100</f>
        <v>108.62047713527836</v>
      </c>
      <c r="H12" s="95">
        <f>F12/E12*100</f>
        <v>96.64016768478062</v>
      </c>
    </row>
    <row r="13" spans="1:8" ht="12.75">
      <c r="A13" s="38">
        <v>31</v>
      </c>
      <c r="B13" s="71" t="s">
        <v>89</v>
      </c>
      <c r="C13" s="40">
        <f>SUM(C14,C18,C20)</f>
        <v>10684853</v>
      </c>
      <c r="D13" s="40">
        <f>SUM(D14+D18+D20)</f>
        <v>10620050</v>
      </c>
      <c r="E13" s="40">
        <f>SUM(E14+E18+E20)</f>
        <v>11771943</v>
      </c>
      <c r="F13" s="40">
        <f>SUM(F14,F18,F20)</f>
        <v>11633232.499999998</v>
      </c>
      <c r="G13" s="9">
        <f t="shared" si="0"/>
        <v>108.87592463836422</v>
      </c>
      <c r="H13" s="10">
        <f>F13/E13*100</f>
        <v>98.82168559599718</v>
      </c>
    </row>
    <row r="14" spans="1:8" ht="12.75">
      <c r="A14" s="38">
        <v>311</v>
      </c>
      <c r="B14" s="71" t="s">
        <v>90</v>
      </c>
      <c r="C14" s="40">
        <f>SUM(C15:C17)</f>
        <v>8881762</v>
      </c>
      <c r="D14" s="40">
        <v>8820000</v>
      </c>
      <c r="E14" s="40">
        <v>9633790</v>
      </c>
      <c r="F14" s="40">
        <f>SUM(F15:F17)</f>
        <v>9608333.899999999</v>
      </c>
      <c r="G14" s="9">
        <f t="shared" si="0"/>
        <v>108.18049278960638</v>
      </c>
      <c r="H14" s="10">
        <f>F14/E14*100</f>
        <v>99.7357623531341</v>
      </c>
    </row>
    <row r="15" spans="1:8" ht="12.75">
      <c r="A15" s="42">
        <v>3111</v>
      </c>
      <c r="B15" s="43" t="s">
        <v>91</v>
      </c>
      <c r="C15" s="44">
        <v>8722192</v>
      </c>
      <c r="D15" s="44"/>
      <c r="E15" s="44"/>
      <c r="F15" s="44">
        <v>9365131.2</v>
      </c>
      <c r="G15" s="9">
        <f t="shared" si="0"/>
        <v>107.37130299355941</v>
      </c>
      <c r="H15" s="10"/>
    </row>
    <row r="16" spans="1:8" ht="12.75">
      <c r="A16" s="42">
        <v>3113</v>
      </c>
      <c r="B16" s="43" t="s">
        <v>137</v>
      </c>
      <c r="C16" s="44">
        <v>121509</v>
      </c>
      <c r="D16" s="44"/>
      <c r="E16" s="44"/>
      <c r="F16" s="44">
        <v>210478.28</v>
      </c>
      <c r="G16" s="9">
        <f t="shared" si="0"/>
        <v>173.2203211284761</v>
      </c>
      <c r="H16" s="10"/>
    </row>
    <row r="17" spans="1:8" ht="12.75">
      <c r="A17" s="42">
        <v>3114</v>
      </c>
      <c r="B17" s="43" t="s">
        <v>138</v>
      </c>
      <c r="C17" s="44">
        <v>38061</v>
      </c>
      <c r="D17" s="44"/>
      <c r="E17" s="44"/>
      <c r="F17" s="44">
        <v>32724.42</v>
      </c>
      <c r="G17" s="9">
        <f t="shared" si="0"/>
        <v>85.97887601481831</v>
      </c>
      <c r="H17" s="10"/>
    </row>
    <row r="18" spans="1:8" ht="12.75">
      <c r="A18" s="38">
        <v>312</v>
      </c>
      <c r="B18" s="71" t="s">
        <v>92</v>
      </c>
      <c r="C18" s="40">
        <f>SUM(C19)</f>
        <v>345465</v>
      </c>
      <c r="D18" s="40">
        <v>345000</v>
      </c>
      <c r="E18" s="40">
        <v>535425</v>
      </c>
      <c r="F18" s="40">
        <f>SUM(F19)</f>
        <v>444355.1</v>
      </c>
      <c r="G18" s="9">
        <f t="shared" si="0"/>
        <v>128.62521528953727</v>
      </c>
      <c r="H18" s="10">
        <f>F18/E18*100</f>
        <v>82.99110052761824</v>
      </c>
    </row>
    <row r="19" spans="1:8" ht="12.75">
      <c r="A19" s="42" t="s">
        <v>4</v>
      </c>
      <c r="B19" s="72" t="s">
        <v>92</v>
      </c>
      <c r="C19" s="44">
        <v>345465</v>
      </c>
      <c r="D19" s="44"/>
      <c r="E19" s="44"/>
      <c r="F19" s="44">
        <v>444355.1</v>
      </c>
      <c r="G19" s="9">
        <f t="shared" si="0"/>
        <v>128.62521528953727</v>
      </c>
      <c r="H19" s="10"/>
    </row>
    <row r="20" spans="1:8" ht="12.75">
      <c r="A20" s="38">
        <v>313</v>
      </c>
      <c r="B20" s="71" t="s">
        <v>93</v>
      </c>
      <c r="C20" s="40">
        <f>SUM(C21:C22)</f>
        <v>1457626</v>
      </c>
      <c r="D20" s="40">
        <v>1455050</v>
      </c>
      <c r="E20" s="40">
        <v>1602728</v>
      </c>
      <c r="F20" s="40">
        <f>SUM(F21:F22)</f>
        <v>1580543.5</v>
      </c>
      <c r="G20" s="9">
        <f t="shared" si="0"/>
        <v>108.43271868092363</v>
      </c>
      <c r="H20" s="10">
        <f>F20/E20*100</f>
        <v>98.61582876196086</v>
      </c>
    </row>
    <row r="21" spans="1:8" ht="12.75">
      <c r="A21" s="42">
        <v>3132</v>
      </c>
      <c r="B21" s="72" t="s">
        <v>94</v>
      </c>
      <c r="C21" s="44">
        <v>1457348</v>
      </c>
      <c r="D21" s="44"/>
      <c r="E21" s="44"/>
      <c r="F21" s="44">
        <v>1579212.83</v>
      </c>
      <c r="G21" s="9">
        <f t="shared" si="0"/>
        <v>108.3620953951973</v>
      </c>
      <c r="H21" s="10"/>
    </row>
    <row r="22" spans="1:8" ht="25.5">
      <c r="A22" s="42">
        <v>3133</v>
      </c>
      <c r="B22" s="72" t="s">
        <v>95</v>
      </c>
      <c r="C22" s="44">
        <v>278</v>
      </c>
      <c r="D22" s="44"/>
      <c r="E22" s="44"/>
      <c r="F22" s="44">
        <v>1330.67</v>
      </c>
      <c r="G22" s="9">
        <v>0</v>
      </c>
      <c r="H22" s="10"/>
    </row>
    <row r="23" spans="1:8" ht="12.75">
      <c r="A23" s="38">
        <v>32</v>
      </c>
      <c r="B23" s="71" t="s">
        <v>96</v>
      </c>
      <c r="C23" s="40">
        <f>SUM(C24,C29,C36,C46,C48)</f>
        <v>2536383</v>
      </c>
      <c r="D23" s="40">
        <f>SUM(D24+D29+D36+D48)</f>
        <v>2004742</v>
      </c>
      <c r="E23" s="40">
        <f>SUM(E24+E29+E36+E48)</f>
        <v>3039751</v>
      </c>
      <c r="F23" s="40">
        <f>SUM(F24,F29,F36,F46,F48)</f>
        <v>2672373.5700000003</v>
      </c>
      <c r="G23" s="9">
        <f t="shared" si="0"/>
        <v>105.36159444374135</v>
      </c>
      <c r="H23" s="10">
        <f>F23/E23*100</f>
        <v>87.91422619813268</v>
      </c>
    </row>
    <row r="24" spans="1:8" ht="12.75">
      <c r="A24" s="38">
        <v>321</v>
      </c>
      <c r="B24" s="71" t="s">
        <v>97</v>
      </c>
      <c r="C24" s="40">
        <f>SUM(C25:C28)</f>
        <v>337539</v>
      </c>
      <c r="D24" s="40">
        <v>404437</v>
      </c>
      <c r="E24" s="40">
        <v>480664</v>
      </c>
      <c r="F24" s="40">
        <f>SUM(F25:F28)</f>
        <v>467727.38</v>
      </c>
      <c r="G24" s="9">
        <f t="shared" si="0"/>
        <v>138.56987785115203</v>
      </c>
      <c r="H24" s="10">
        <f>F24/E24*100</f>
        <v>97.30859394504269</v>
      </c>
    </row>
    <row r="25" spans="1:8" ht="12.75">
      <c r="A25" s="42" t="s">
        <v>8</v>
      </c>
      <c r="B25" s="72" t="s">
        <v>98</v>
      </c>
      <c r="C25" s="44">
        <v>31293</v>
      </c>
      <c r="D25" s="44"/>
      <c r="E25" s="44"/>
      <c r="F25" s="44">
        <v>45613.97</v>
      </c>
      <c r="G25" s="9">
        <f t="shared" si="0"/>
        <v>145.76413255360626</v>
      </c>
      <c r="H25" s="10"/>
    </row>
    <row r="26" spans="1:8" ht="25.5">
      <c r="A26" s="42" t="s">
        <v>7</v>
      </c>
      <c r="B26" s="72" t="s">
        <v>99</v>
      </c>
      <c r="C26" s="44">
        <v>295582</v>
      </c>
      <c r="D26" s="44"/>
      <c r="E26" s="44"/>
      <c r="F26" s="44">
        <v>405885.41</v>
      </c>
      <c r="G26" s="9">
        <f t="shared" si="0"/>
        <v>137.3173637095628</v>
      </c>
      <c r="H26" s="10"/>
    </row>
    <row r="27" spans="1:8" ht="12.75">
      <c r="A27" s="42">
        <v>3213</v>
      </c>
      <c r="B27" s="72" t="s">
        <v>100</v>
      </c>
      <c r="C27" s="44">
        <v>6736</v>
      </c>
      <c r="D27" s="44"/>
      <c r="E27" s="44"/>
      <c r="F27" s="44">
        <v>10310</v>
      </c>
      <c r="G27" s="9">
        <f t="shared" si="0"/>
        <v>153.0581947743468</v>
      </c>
      <c r="H27" s="17"/>
    </row>
    <row r="28" spans="1:8" ht="12.75">
      <c r="A28" s="42">
        <v>3214</v>
      </c>
      <c r="B28" s="72" t="s">
        <v>229</v>
      </c>
      <c r="C28" s="44">
        <v>3928</v>
      </c>
      <c r="D28" s="44"/>
      <c r="E28" s="44"/>
      <c r="F28" s="44">
        <v>5918</v>
      </c>
      <c r="G28" s="9">
        <f t="shared" si="0"/>
        <v>150.66191446028515</v>
      </c>
      <c r="H28" s="17"/>
    </row>
    <row r="29" spans="1:8" ht="12.75">
      <c r="A29" s="38">
        <v>322</v>
      </c>
      <c r="B29" s="71" t="s">
        <v>101</v>
      </c>
      <c r="C29" s="40">
        <f>SUM(C30:C35)</f>
        <v>902297</v>
      </c>
      <c r="D29" s="40">
        <v>1025018</v>
      </c>
      <c r="E29" s="40">
        <v>1390799</v>
      </c>
      <c r="F29" s="40">
        <f>SUM(F30:F35)</f>
        <v>1254400.21</v>
      </c>
      <c r="G29" s="9">
        <f t="shared" si="0"/>
        <v>139.0229835630618</v>
      </c>
      <c r="H29" s="10">
        <f>F29/E29*100</f>
        <v>90.19277480067213</v>
      </c>
    </row>
    <row r="30" spans="1:8" ht="12.75">
      <c r="A30" s="42" t="s">
        <v>46</v>
      </c>
      <c r="B30" s="72" t="s">
        <v>102</v>
      </c>
      <c r="C30" s="44">
        <v>134864</v>
      </c>
      <c r="D30" s="44"/>
      <c r="E30" s="44"/>
      <c r="F30" s="44">
        <v>152099.54</v>
      </c>
      <c r="G30" s="9">
        <f t="shared" si="0"/>
        <v>112.7799412741725</v>
      </c>
      <c r="H30" s="10"/>
    </row>
    <row r="31" spans="1:8" ht="12.75">
      <c r="A31" s="42">
        <v>3222</v>
      </c>
      <c r="B31" s="72" t="s">
        <v>103</v>
      </c>
      <c r="C31" s="44">
        <v>465025</v>
      </c>
      <c r="D31" s="44"/>
      <c r="E31" s="44"/>
      <c r="F31" s="44">
        <v>656599.98</v>
      </c>
      <c r="G31" s="9">
        <f t="shared" si="0"/>
        <v>141.19670555346485</v>
      </c>
      <c r="H31" s="10"/>
    </row>
    <row r="32" spans="1:8" ht="12.75">
      <c r="A32" s="42" t="s">
        <v>43</v>
      </c>
      <c r="B32" s="72" t="s">
        <v>104</v>
      </c>
      <c r="C32" s="44">
        <v>270919</v>
      </c>
      <c r="D32" s="44"/>
      <c r="E32" s="44"/>
      <c r="F32" s="44">
        <v>404748.75</v>
      </c>
      <c r="G32" s="9">
        <f t="shared" si="0"/>
        <v>149.3984364330298</v>
      </c>
      <c r="H32" s="10"/>
    </row>
    <row r="33" spans="1:8" ht="25.5">
      <c r="A33" s="42" t="s">
        <v>48</v>
      </c>
      <c r="B33" s="72" t="s">
        <v>105</v>
      </c>
      <c r="C33" s="44">
        <v>6680</v>
      </c>
      <c r="D33" s="44"/>
      <c r="E33" s="44"/>
      <c r="F33" s="44">
        <v>10581.36</v>
      </c>
      <c r="G33" s="9">
        <f t="shared" si="0"/>
        <v>158.40359281437125</v>
      </c>
      <c r="H33" s="10"/>
    </row>
    <row r="34" spans="1:8" ht="12.75">
      <c r="A34" s="42">
        <v>3225</v>
      </c>
      <c r="B34" s="72" t="s">
        <v>106</v>
      </c>
      <c r="C34" s="44">
        <v>22398</v>
      </c>
      <c r="D34" s="44"/>
      <c r="E34" s="44"/>
      <c r="F34" s="44">
        <v>25819.7</v>
      </c>
      <c r="G34" s="9">
        <f t="shared" si="0"/>
        <v>115.27681042950265</v>
      </c>
      <c r="H34" s="10"/>
    </row>
    <row r="35" spans="1:8" ht="12.75">
      <c r="A35" s="42">
        <v>3227</v>
      </c>
      <c r="B35" s="72" t="s">
        <v>107</v>
      </c>
      <c r="C35" s="44">
        <v>2411</v>
      </c>
      <c r="D35" s="44"/>
      <c r="E35" s="44"/>
      <c r="F35" s="44">
        <v>4550.88</v>
      </c>
      <c r="G35" s="9">
        <f t="shared" si="0"/>
        <v>188.75487349647452</v>
      </c>
      <c r="H35" s="10"/>
    </row>
    <row r="36" spans="1:8" ht="12.75">
      <c r="A36" s="38">
        <v>323</v>
      </c>
      <c r="B36" s="71" t="s">
        <v>108</v>
      </c>
      <c r="C36" s="40">
        <f>SUM(C37:C45)</f>
        <v>1077754</v>
      </c>
      <c r="D36" s="40">
        <v>337050</v>
      </c>
      <c r="E36" s="40">
        <v>663844</v>
      </c>
      <c r="F36" s="40">
        <f>SUM(F37:F45)</f>
        <v>607236.0700000001</v>
      </c>
      <c r="G36" s="9">
        <f t="shared" si="0"/>
        <v>56.342734056194644</v>
      </c>
      <c r="H36" s="10">
        <f>F36/E36*100</f>
        <v>91.472705936937</v>
      </c>
    </row>
    <row r="37" spans="1:8" ht="12.75">
      <c r="A37" s="42" t="s">
        <v>52</v>
      </c>
      <c r="B37" s="72" t="s">
        <v>109</v>
      </c>
      <c r="C37" s="44">
        <v>38532</v>
      </c>
      <c r="D37" s="44"/>
      <c r="E37" s="44"/>
      <c r="F37" s="44">
        <v>34247.21</v>
      </c>
      <c r="G37" s="9">
        <f t="shared" si="0"/>
        <v>88.87991799024188</v>
      </c>
      <c r="H37" s="10"/>
    </row>
    <row r="38" spans="1:8" ht="12.75">
      <c r="A38" s="42" t="s">
        <v>22</v>
      </c>
      <c r="B38" s="72" t="s">
        <v>110</v>
      </c>
      <c r="C38" s="44">
        <v>706273</v>
      </c>
      <c r="D38" s="44"/>
      <c r="E38" s="44"/>
      <c r="F38" s="44">
        <v>332364.08</v>
      </c>
      <c r="G38" s="9">
        <f t="shared" si="0"/>
        <v>47.05886817137283</v>
      </c>
      <c r="H38" s="10"/>
    </row>
    <row r="39" spans="1:8" ht="12.75">
      <c r="A39" s="42">
        <v>3233</v>
      </c>
      <c r="B39" s="72" t="s">
        <v>146</v>
      </c>
      <c r="C39" s="44">
        <v>1346</v>
      </c>
      <c r="D39" s="44"/>
      <c r="E39" s="44"/>
      <c r="F39" s="44">
        <v>0</v>
      </c>
      <c r="G39" s="9">
        <v>0</v>
      </c>
      <c r="H39" s="10"/>
    </row>
    <row r="40" spans="1:8" ht="12.75">
      <c r="A40" s="42" t="s">
        <v>41</v>
      </c>
      <c r="B40" s="72" t="s">
        <v>111</v>
      </c>
      <c r="C40" s="44">
        <v>62766</v>
      </c>
      <c r="D40" s="44"/>
      <c r="E40" s="44"/>
      <c r="F40" s="44">
        <v>82473.89</v>
      </c>
      <c r="G40" s="9">
        <f t="shared" si="0"/>
        <v>131.3989898989899</v>
      </c>
      <c r="H40" s="17"/>
    </row>
    <row r="41" spans="1:8" ht="12.75">
      <c r="A41" s="42">
        <v>3235</v>
      </c>
      <c r="B41" s="72" t="s">
        <v>112</v>
      </c>
      <c r="C41" s="44">
        <v>15375</v>
      </c>
      <c r="D41" s="44"/>
      <c r="E41" s="44"/>
      <c r="F41" s="44">
        <v>10375</v>
      </c>
      <c r="G41" s="9">
        <f t="shared" si="0"/>
        <v>67.47967479674797</v>
      </c>
      <c r="H41" s="17"/>
    </row>
    <row r="42" spans="1:8" ht="12.75">
      <c r="A42" s="42">
        <v>3236</v>
      </c>
      <c r="B42" s="72" t="s">
        <v>113</v>
      </c>
      <c r="C42" s="44">
        <v>27022</v>
      </c>
      <c r="D42" s="44"/>
      <c r="E42" s="44"/>
      <c r="F42" s="44">
        <v>50830</v>
      </c>
      <c r="G42" s="9">
        <f t="shared" si="0"/>
        <v>188.10598771371477</v>
      </c>
      <c r="H42" s="17"/>
    </row>
    <row r="43" spans="1:8" ht="12.75">
      <c r="A43" s="42">
        <v>3237</v>
      </c>
      <c r="B43" s="72" t="s">
        <v>114</v>
      </c>
      <c r="C43" s="44">
        <v>178780</v>
      </c>
      <c r="D43" s="44"/>
      <c r="E43" s="44"/>
      <c r="F43" s="44">
        <v>20799.64</v>
      </c>
      <c r="G43" s="9">
        <f t="shared" si="0"/>
        <v>11.634209643136815</v>
      </c>
      <c r="H43" s="17"/>
    </row>
    <row r="44" spans="1:8" ht="12.75">
      <c r="A44" s="42" t="s">
        <v>28</v>
      </c>
      <c r="B44" s="72" t="s">
        <v>115</v>
      </c>
      <c r="C44" s="44">
        <v>28910</v>
      </c>
      <c r="D44" s="44"/>
      <c r="E44" s="44"/>
      <c r="F44" s="44">
        <v>32640</v>
      </c>
      <c r="G44" s="9">
        <f t="shared" si="0"/>
        <v>112.902109996541</v>
      </c>
      <c r="H44" s="17"/>
    </row>
    <row r="45" spans="1:8" ht="12.75">
      <c r="A45" s="42" t="s">
        <v>20</v>
      </c>
      <c r="B45" s="72" t="s">
        <v>116</v>
      </c>
      <c r="C45" s="44">
        <v>18750</v>
      </c>
      <c r="D45" s="44"/>
      <c r="E45" s="44"/>
      <c r="F45" s="44">
        <v>43506.25</v>
      </c>
      <c r="G45" s="9">
        <f t="shared" si="0"/>
        <v>232.0333333333333</v>
      </c>
      <c r="H45" s="17"/>
    </row>
    <row r="46" spans="1:8" ht="25.5">
      <c r="A46" s="38">
        <v>324</v>
      </c>
      <c r="B46" s="71" t="s">
        <v>117</v>
      </c>
      <c r="C46" s="40">
        <f>SUM(C47)</f>
        <v>0</v>
      </c>
      <c r="D46" s="40">
        <f>SUM(D47)</f>
        <v>0</v>
      </c>
      <c r="E46" s="40">
        <f>SUM(E47)</f>
        <v>0</v>
      </c>
      <c r="F46" s="40">
        <f>SUM(F47)</f>
        <v>0</v>
      </c>
      <c r="G46" s="9">
        <v>0</v>
      </c>
      <c r="H46" s="10">
        <v>0</v>
      </c>
    </row>
    <row r="47" spans="1:8" ht="25.5">
      <c r="A47" s="42">
        <v>3241</v>
      </c>
      <c r="B47" s="72" t="s">
        <v>117</v>
      </c>
      <c r="C47" s="44">
        <v>0</v>
      </c>
      <c r="D47" s="44"/>
      <c r="E47" s="44"/>
      <c r="F47" s="44">
        <v>0</v>
      </c>
      <c r="G47" s="9">
        <v>0</v>
      </c>
      <c r="H47" s="10">
        <v>0</v>
      </c>
    </row>
    <row r="48" spans="1:8" ht="12.75">
      <c r="A48" s="38">
        <v>329</v>
      </c>
      <c r="B48" s="71" t="s">
        <v>118</v>
      </c>
      <c r="C48" s="40">
        <f>SUM(C49:C54)</f>
        <v>218793</v>
      </c>
      <c r="D48" s="40">
        <v>238237</v>
      </c>
      <c r="E48" s="40">
        <v>504444</v>
      </c>
      <c r="F48" s="40">
        <f>SUM(F49:F54)</f>
        <v>343009.91000000003</v>
      </c>
      <c r="G48" s="9">
        <f t="shared" si="0"/>
        <v>156.77371305297703</v>
      </c>
      <c r="H48" s="10">
        <f>F48/E48*100</f>
        <v>67.99761916089795</v>
      </c>
    </row>
    <row r="49" spans="1:8" ht="12.75">
      <c r="A49" s="42">
        <v>3292</v>
      </c>
      <c r="B49" s="72" t="s">
        <v>119</v>
      </c>
      <c r="C49" s="44">
        <v>15474</v>
      </c>
      <c r="D49" s="44"/>
      <c r="E49" s="44"/>
      <c r="F49" s="44">
        <v>16613.82</v>
      </c>
      <c r="G49" s="9">
        <f t="shared" si="0"/>
        <v>107.36603334625823</v>
      </c>
      <c r="H49" s="17"/>
    </row>
    <row r="50" spans="1:8" ht="12.75">
      <c r="A50" s="42" t="s">
        <v>136</v>
      </c>
      <c r="B50" s="72" t="s">
        <v>120</v>
      </c>
      <c r="C50" s="44">
        <v>663</v>
      </c>
      <c r="D50" s="44"/>
      <c r="E50" s="44"/>
      <c r="F50" s="44">
        <v>400</v>
      </c>
      <c r="G50" s="9">
        <f t="shared" si="0"/>
        <v>60.33182503770739</v>
      </c>
      <c r="H50" s="17"/>
    </row>
    <row r="51" spans="1:8" ht="12.75">
      <c r="A51" s="42">
        <v>3294</v>
      </c>
      <c r="B51" s="72" t="s">
        <v>121</v>
      </c>
      <c r="C51" s="44">
        <v>1000</v>
      </c>
      <c r="D51" s="44"/>
      <c r="E51" s="44"/>
      <c r="F51" s="44">
        <v>1500</v>
      </c>
      <c r="G51" s="9">
        <f t="shared" si="0"/>
        <v>150</v>
      </c>
      <c r="H51" s="17"/>
    </row>
    <row r="52" spans="1:8" ht="12.75">
      <c r="A52" s="42">
        <v>3295</v>
      </c>
      <c r="B52" s="72" t="s">
        <v>122</v>
      </c>
      <c r="C52" s="44">
        <v>32737</v>
      </c>
      <c r="D52" s="44"/>
      <c r="E52" s="44"/>
      <c r="F52" s="44">
        <v>59673.79</v>
      </c>
      <c r="G52" s="9">
        <f t="shared" si="0"/>
        <v>182.28240217490912</v>
      </c>
      <c r="H52" s="17"/>
    </row>
    <row r="53" spans="1:8" ht="12.75">
      <c r="A53" s="42">
        <v>3296</v>
      </c>
      <c r="B53" s="72" t="s">
        <v>230</v>
      </c>
      <c r="C53" s="44">
        <v>1938</v>
      </c>
      <c r="D53" s="44"/>
      <c r="E53" s="44"/>
      <c r="F53" s="44">
        <v>37857.15</v>
      </c>
      <c r="G53" s="9">
        <f t="shared" si="0"/>
        <v>1953.4133126934985</v>
      </c>
      <c r="H53" s="17"/>
    </row>
    <row r="54" spans="1:8" ht="12.75">
      <c r="A54" s="42" t="s">
        <v>17</v>
      </c>
      <c r="B54" s="72" t="s">
        <v>118</v>
      </c>
      <c r="C54" s="44">
        <v>166981</v>
      </c>
      <c r="D54" s="44"/>
      <c r="E54" s="44"/>
      <c r="F54" s="44">
        <v>226965.15</v>
      </c>
      <c r="G54" s="9">
        <f t="shared" si="0"/>
        <v>135.9227397129015</v>
      </c>
      <c r="H54" s="17"/>
    </row>
    <row r="55" spans="1:8" ht="12.75">
      <c r="A55" s="38">
        <v>34</v>
      </c>
      <c r="B55" s="71" t="s">
        <v>123</v>
      </c>
      <c r="C55" s="40">
        <f>SUM(C56)</f>
        <v>14913</v>
      </c>
      <c r="D55" s="40">
        <f>D56</f>
        <v>8000</v>
      </c>
      <c r="E55" s="40">
        <v>46620</v>
      </c>
      <c r="F55" s="40">
        <f>SUM(F56)</f>
        <v>40135.18</v>
      </c>
      <c r="G55" s="9">
        <f t="shared" si="0"/>
        <v>269.12881378662917</v>
      </c>
      <c r="H55" s="10">
        <f>F55/E55*100</f>
        <v>86.09004719004719</v>
      </c>
    </row>
    <row r="56" spans="1:8" ht="12.75">
      <c r="A56" s="38">
        <v>343</v>
      </c>
      <c r="B56" s="71" t="s">
        <v>124</v>
      </c>
      <c r="C56" s="40">
        <f>SUM(C57:C58)</f>
        <v>14913</v>
      </c>
      <c r="D56" s="40">
        <v>8000</v>
      </c>
      <c r="E56" s="40">
        <v>46620</v>
      </c>
      <c r="F56" s="40">
        <f>SUM(F57:F58)</f>
        <v>40135.18</v>
      </c>
      <c r="G56" s="9">
        <f t="shared" si="0"/>
        <v>269.12881378662917</v>
      </c>
      <c r="H56" s="10">
        <f>F56/E56*100</f>
        <v>86.09004719004719</v>
      </c>
    </row>
    <row r="57" spans="1:8" ht="12.75">
      <c r="A57" s="42" t="s">
        <v>33</v>
      </c>
      <c r="B57" s="72" t="s">
        <v>125</v>
      </c>
      <c r="C57" s="44">
        <v>8728</v>
      </c>
      <c r="D57" s="44"/>
      <c r="E57" s="44"/>
      <c r="F57" s="44">
        <v>13992.53</v>
      </c>
      <c r="G57" s="9">
        <f t="shared" si="0"/>
        <v>160.31771310724108</v>
      </c>
      <c r="H57" s="10"/>
    </row>
    <row r="58" spans="1:8" ht="12.75">
      <c r="A58" s="42">
        <v>3433</v>
      </c>
      <c r="B58" s="72" t="s">
        <v>231</v>
      </c>
      <c r="C58" s="44">
        <v>6185</v>
      </c>
      <c r="D58" s="44"/>
      <c r="E58" s="44"/>
      <c r="F58" s="44">
        <v>26142.65</v>
      </c>
      <c r="G58" s="9"/>
      <c r="H58" s="10"/>
    </row>
    <row r="59" spans="1:8" ht="25.5">
      <c r="A59" s="38">
        <v>36</v>
      </c>
      <c r="B59" s="71" t="s">
        <v>139</v>
      </c>
      <c r="C59" s="40">
        <f>SUM(C60)</f>
        <v>0</v>
      </c>
      <c r="D59" s="40">
        <f>D60+D62</f>
        <v>0</v>
      </c>
      <c r="E59" s="40">
        <f>E60+E62</f>
        <v>0</v>
      </c>
      <c r="F59" s="40">
        <f>F60+F62</f>
        <v>0</v>
      </c>
      <c r="G59" s="9">
        <v>0</v>
      </c>
      <c r="H59" s="10">
        <v>0</v>
      </c>
    </row>
    <row r="60" spans="1:8" ht="25.5">
      <c r="A60" s="38">
        <v>366</v>
      </c>
      <c r="B60" s="71" t="s">
        <v>139</v>
      </c>
      <c r="C60" s="40">
        <f>SUM(C62)</f>
        <v>0</v>
      </c>
      <c r="D60" s="40">
        <v>0</v>
      </c>
      <c r="E60" s="40">
        <v>0</v>
      </c>
      <c r="F60" s="40">
        <f>F61</f>
        <v>0</v>
      </c>
      <c r="G60" s="9">
        <v>0</v>
      </c>
      <c r="H60" s="10">
        <v>0</v>
      </c>
    </row>
    <row r="61" spans="1:8" ht="25.5">
      <c r="A61" s="42">
        <v>3661</v>
      </c>
      <c r="B61" s="72" t="s">
        <v>139</v>
      </c>
      <c r="C61" s="44">
        <v>0</v>
      </c>
      <c r="D61" s="44"/>
      <c r="E61" s="44"/>
      <c r="F61" s="44">
        <v>0</v>
      </c>
      <c r="G61" s="9">
        <v>0</v>
      </c>
      <c r="H61" s="17"/>
    </row>
    <row r="62" spans="1:8" ht="25.5">
      <c r="A62" s="38">
        <v>369</v>
      </c>
      <c r="B62" s="71" t="s">
        <v>140</v>
      </c>
      <c r="C62" s="40">
        <v>0</v>
      </c>
      <c r="D62" s="40">
        <f>D63</f>
        <v>0</v>
      </c>
      <c r="E62" s="40">
        <f>E63</f>
        <v>0</v>
      </c>
      <c r="F62" s="40">
        <f>F63</f>
        <v>0</v>
      </c>
      <c r="G62" s="9">
        <v>0</v>
      </c>
      <c r="H62" s="10">
        <v>0</v>
      </c>
    </row>
    <row r="63" spans="1:8" ht="25.5">
      <c r="A63" s="42">
        <v>3691</v>
      </c>
      <c r="B63" s="72" t="s">
        <v>140</v>
      </c>
      <c r="C63" s="44">
        <v>0</v>
      </c>
      <c r="D63" s="44"/>
      <c r="E63" s="44"/>
      <c r="F63" s="44">
        <v>0</v>
      </c>
      <c r="G63" s="9">
        <v>0</v>
      </c>
      <c r="H63" s="17"/>
    </row>
    <row r="64" spans="1:8" ht="25.5">
      <c r="A64" s="38">
        <v>37</v>
      </c>
      <c r="B64" s="71" t="s">
        <v>141</v>
      </c>
      <c r="C64" s="40">
        <f>SUM(C65)</f>
        <v>481512</v>
      </c>
      <c r="D64" s="40">
        <f aca="true" t="shared" si="1" ref="D64:F65">SUM(D65)</f>
        <v>575000</v>
      </c>
      <c r="E64" s="40">
        <v>550000</v>
      </c>
      <c r="F64" s="40">
        <f t="shared" si="1"/>
        <v>544546.85</v>
      </c>
      <c r="G64" s="9">
        <f t="shared" si="0"/>
        <v>113.09102369203674</v>
      </c>
      <c r="H64" s="10">
        <f aca="true" t="shared" si="2" ref="H64:H77">F64/E64*100</f>
        <v>99.00851818181818</v>
      </c>
    </row>
    <row r="65" spans="1:8" ht="25.5">
      <c r="A65" s="38">
        <v>372</v>
      </c>
      <c r="B65" s="71" t="s">
        <v>141</v>
      </c>
      <c r="C65" s="40">
        <f>SUM(C66)</f>
        <v>481512</v>
      </c>
      <c r="D65" s="40">
        <v>575000</v>
      </c>
      <c r="E65" s="40">
        <v>550000</v>
      </c>
      <c r="F65" s="40">
        <f t="shared" si="1"/>
        <v>544546.85</v>
      </c>
      <c r="G65" s="9">
        <f t="shared" si="0"/>
        <v>113.09102369203674</v>
      </c>
      <c r="H65" s="10">
        <f t="shared" si="2"/>
        <v>99.00851818181818</v>
      </c>
    </row>
    <row r="66" spans="1:8" ht="25.5">
      <c r="A66" s="42">
        <v>3722</v>
      </c>
      <c r="B66" s="72" t="s">
        <v>141</v>
      </c>
      <c r="C66" s="44">
        <v>481512</v>
      </c>
      <c r="D66" s="44"/>
      <c r="E66" s="44"/>
      <c r="F66" s="44">
        <v>544546.85</v>
      </c>
      <c r="G66" s="9">
        <f t="shared" si="0"/>
        <v>113.09102369203674</v>
      </c>
      <c r="H66" s="17"/>
    </row>
    <row r="67" spans="1:8" ht="12.75">
      <c r="A67" s="38">
        <v>38</v>
      </c>
      <c r="B67" s="71" t="s">
        <v>366</v>
      </c>
      <c r="C67" s="40">
        <v>0</v>
      </c>
      <c r="D67" s="40">
        <v>0</v>
      </c>
      <c r="E67" s="40">
        <v>9901</v>
      </c>
      <c r="F67" s="40">
        <v>9900.73</v>
      </c>
      <c r="G67" s="9" t="e">
        <f t="shared" si="0"/>
        <v>#DIV/0!</v>
      </c>
      <c r="H67" s="10">
        <f>F67/E67*100</f>
        <v>99.997273002727</v>
      </c>
    </row>
    <row r="68" spans="1:8" ht="12.75">
      <c r="A68" s="38">
        <v>381</v>
      </c>
      <c r="B68" s="71" t="s">
        <v>364</v>
      </c>
      <c r="C68" s="40">
        <v>0</v>
      </c>
      <c r="D68" s="40">
        <v>0</v>
      </c>
      <c r="E68" s="40">
        <v>6152</v>
      </c>
      <c r="F68" s="40">
        <v>6151.5</v>
      </c>
      <c r="G68" s="9" t="e">
        <f>F68/C68*100</f>
        <v>#DIV/0!</v>
      </c>
      <c r="H68" s="10">
        <f>F68/E68*100</f>
        <v>99.99187256176853</v>
      </c>
    </row>
    <row r="69" spans="1:8" ht="12.75">
      <c r="A69" s="42">
        <v>3812</v>
      </c>
      <c r="B69" s="72" t="s">
        <v>365</v>
      </c>
      <c r="C69" s="44">
        <v>0</v>
      </c>
      <c r="D69" s="44"/>
      <c r="E69" s="44"/>
      <c r="F69" s="44">
        <v>6151.5</v>
      </c>
      <c r="G69" s="9" t="e">
        <f>F69/C69*100</f>
        <v>#DIV/0!</v>
      </c>
      <c r="H69" s="17"/>
    </row>
    <row r="70" spans="1:8" ht="12.75">
      <c r="A70" s="42">
        <v>383</v>
      </c>
      <c r="B70" s="72" t="s">
        <v>368</v>
      </c>
      <c r="C70" s="44">
        <v>0</v>
      </c>
      <c r="D70" s="44"/>
      <c r="E70" s="44">
        <v>3749</v>
      </c>
      <c r="F70" s="44">
        <v>3749.23</v>
      </c>
      <c r="G70" s="9" t="e">
        <f>F70/C70*100</f>
        <v>#DIV/0!</v>
      </c>
      <c r="H70" s="17"/>
    </row>
    <row r="71" spans="1:8" ht="12.75">
      <c r="A71" s="98">
        <v>4</v>
      </c>
      <c r="B71" s="102" t="s">
        <v>143</v>
      </c>
      <c r="C71" s="93">
        <f>SUM(C72,C76,C87,C89)</f>
        <v>204431</v>
      </c>
      <c r="D71" s="93">
        <f>SUM(D72,D76,D87)</f>
        <v>180000</v>
      </c>
      <c r="E71" s="93">
        <f>SUM(E72,E76,E87)</f>
        <v>362000</v>
      </c>
      <c r="F71" s="93">
        <f>SUM(F72,F76,F87)</f>
        <v>233764.3</v>
      </c>
      <c r="G71" s="94">
        <f t="shared" si="0"/>
        <v>114.34875336910741</v>
      </c>
      <c r="H71" s="95">
        <f t="shared" si="2"/>
        <v>64.57577348066297</v>
      </c>
    </row>
    <row r="72" spans="1:8" ht="25.5">
      <c r="A72" s="38">
        <v>41</v>
      </c>
      <c r="B72" s="71" t="s">
        <v>168</v>
      </c>
      <c r="C72" s="40">
        <f>C73</f>
        <v>4700</v>
      </c>
      <c r="D72" s="40">
        <f>SUM(D73)</f>
        <v>0</v>
      </c>
      <c r="E72" s="40">
        <f>SUM(E73)</f>
        <v>0</v>
      </c>
      <c r="F72" s="40">
        <f>SUM(F73)</f>
        <v>0</v>
      </c>
      <c r="G72" s="9">
        <v>0</v>
      </c>
      <c r="H72" s="10" t="e">
        <f t="shared" si="2"/>
        <v>#DIV/0!</v>
      </c>
    </row>
    <row r="73" spans="1:8" ht="12.75">
      <c r="A73" s="38">
        <v>412</v>
      </c>
      <c r="B73" s="71" t="s">
        <v>144</v>
      </c>
      <c r="C73" s="40">
        <f>SUM(C74:C75)</f>
        <v>4700</v>
      </c>
      <c r="D73" s="40">
        <f>SUM(D74:D75)</f>
        <v>0</v>
      </c>
      <c r="E73" s="40"/>
      <c r="F73" s="40">
        <f>SUM(F74:F75)</f>
        <v>0</v>
      </c>
      <c r="G73" s="9">
        <v>0</v>
      </c>
      <c r="H73" s="10" t="e">
        <f t="shared" si="2"/>
        <v>#DIV/0!</v>
      </c>
    </row>
    <row r="74" spans="1:8" ht="12.75">
      <c r="A74" s="42">
        <v>4121</v>
      </c>
      <c r="B74" s="72" t="s">
        <v>144</v>
      </c>
      <c r="C74" s="44">
        <v>0</v>
      </c>
      <c r="D74" s="44"/>
      <c r="E74" s="44"/>
      <c r="F74" s="44">
        <v>0</v>
      </c>
      <c r="G74" s="9">
        <v>0</v>
      </c>
      <c r="H74" s="10"/>
    </row>
    <row r="75" spans="1:8" ht="12.75">
      <c r="A75" s="42">
        <v>4126</v>
      </c>
      <c r="B75" s="72" t="s">
        <v>232</v>
      </c>
      <c r="C75" s="44">
        <v>4700</v>
      </c>
      <c r="D75" s="44"/>
      <c r="E75" s="44"/>
      <c r="F75" s="44">
        <v>0</v>
      </c>
      <c r="G75" s="9"/>
      <c r="H75" s="10"/>
    </row>
    <row r="76" spans="1:8" ht="25.5">
      <c r="A76" s="38">
        <v>42</v>
      </c>
      <c r="B76" s="71" t="s">
        <v>126</v>
      </c>
      <c r="C76" s="40">
        <f>C77+C85</f>
        <v>198383</v>
      </c>
      <c r="D76" s="40">
        <f>D77+D85</f>
        <v>180000</v>
      </c>
      <c r="E76" s="40">
        <f>E77+E85</f>
        <v>362000</v>
      </c>
      <c r="F76" s="40">
        <f>F77+F85</f>
        <v>233764.3</v>
      </c>
      <c r="G76" s="9">
        <f t="shared" si="0"/>
        <v>117.83484471955761</v>
      </c>
      <c r="H76" s="10">
        <f t="shared" si="2"/>
        <v>64.57577348066297</v>
      </c>
    </row>
    <row r="77" spans="1:8" ht="12.75">
      <c r="A77" s="38">
        <v>422</v>
      </c>
      <c r="B77" s="71" t="s">
        <v>127</v>
      </c>
      <c r="C77" s="40">
        <f>SUM(C78:C84)</f>
        <v>43350</v>
      </c>
      <c r="D77" s="40">
        <v>10000</v>
      </c>
      <c r="E77" s="40">
        <v>145000</v>
      </c>
      <c r="F77" s="40">
        <f>SUM(F78:F84)</f>
        <v>29297.5</v>
      </c>
      <c r="G77" s="9">
        <f t="shared" si="0"/>
        <v>67.5836216839677</v>
      </c>
      <c r="H77" s="10">
        <f t="shared" si="2"/>
        <v>20.205172413793104</v>
      </c>
    </row>
    <row r="78" spans="1:8" ht="12.75">
      <c r="A78" s="42" t="s">
        <v>24</v>
      </c>
      <c r="B78" s="72" t="s">
        <v>128</v>
      </c>
      <c r="C78" s="44">
        <v>37725</v>
      </c>
      <c r="D78" s="44"/>
      <c r="E78" s="44"/>
      <c r="F78" s="44">
        <v>15000</v>
      </c>
      <c r="G78" s="9">
        <f t="shared" si="0"/>
        <v>39.761431411530815</v>
      </c>
      <c r="H78" s="17"/>
    </row>
    <row r="79" spans="1:8" ht="12.75">
      <c r="A79" s="42">
        <v>4222</v>
      </c>
      <c r="B79" s="72" t="s">
        <v>129</v>
      </c>
      <c r="C79" s="44">
        <v>0</v>
      </c>
      <c r="D79" s="44"/>
      <c r="E79" s="44"/>
      <c r="F79" s="44">
        <v>14297.5</v>
      </c>
      <c r="G79" s="9">
        <v>0</v>
      </c>
      <c r="H79" s="17"/>
    </row>
    <row r="80" spans="1:8" ht="12.75">
      <c r="A80" s="42">
        <v>4223</v>
      </c>
      <c r="B80" s="72" t="s">
        <v>130</v>
      </c>
      <c r="C80" s="44">
        <v>5625</v>
      </c>
      <c r="D80" s="44"/>
      <c r="E80" s="44"/>
      <c r="F80" s="44">
        <v>0</v>
      </c>
      <c r="G80" s="9">
        <v>0</v>
      </c>
      <c r="H80" s="17"/>
    </row>
    <row r="81" spans="1:8" ht="12.75">
      <c r="A81" s="42">
        <v>4224</v>
      </c>
      <c r="B81" s="72" t="s">
        <v>131</v>
      </c>
      <c r="C81" s="44">
        <v>0</v>
      </c>
      <c r="D81" s="44"/>
      <c r="E81" s="44"/>
      <c r="F81" s="44">
        <v>0</v>
      </c>
      <c r="G81" s="9">
        <v>0</v>
      </c>
      <c r="H81" s="17"/>
    </row>
    <row r="82" spans="1:8" ht="12.75">
      <c r="A82" s="42">
        <v>4225</v>
      </c>
      <c r="B82" s="72" t="s">
        <v>142</v>
      </c>
      <c r="C82" s="44">
        <v>0</v>
      </c>
      <c r="D82" s="44"/>
      <c r="E82" s="44"/>
      <c r="F82" s="44">
        <v>0</v>
      </c>
      <c r="G82" s="9">
        <v>0</v>
      </c>
      <c r="H82" s="17"/>
    </row>
    <row r="83" spans="1:8" ht="12.75">
      <c r="A83" s="42">
        <v>4226</v>
      </c>
      <c r="B83" s="72" t="s">
        <v>132</v>
      </c>
      <c r="C83" s="44">
        <v>0</v>
      </c>
      <c r="D83" s="44"/>
      <c r="E83" s="44"/>
      <c r="F83" s="44">
        <v>0</v>
      </c>
      <c r="G83" s="9">
        <v>0</v>
      </c>
      <c r="H83" s="17"/>
    </row>
    <row r="84" spans="1:8" ht="12.75">
      <c r="A84" s="42">
        <v>4227</v>
      </c>
      <c r="B84" s="72" t="s">
        <v>133</v>
      </c>
      <c r="C84" s="44">
        <v>0</v>
      </c>
      <c r="D84" s="44"/>
      <c r="E84" s="44"/>
      <c r="F84" s="44">
        <v>0</v>
      </c>
      <c r="G84" s="9" t="e">
        <f>F84/C84*100</f>
        <v>#DIV/0!</v>
      </c>
      <c r="H84" s="17"/>
    </row>
    <row r="85" spans="1:8" ht="25.5">
      <c r="A85" s="38">
        <v>424</v>
      </c>
      <c r="B85" s="71" t="s">
        <v>145</v>
      </c>
      <c r="C85" s="40">
        <f>C86</f>
        <v>155033</v>
      </c>
      <c r="D85" s="40">
        <v>170000</v>
      </c>
      <c r="E85" s="40">
        <v>217000</v>
      </c>
      <c r="F85" s="40">
        <f>F86</f>
        <v>204466.8</v>
      </c>
      <c r="G85" s="9">
        <f>F85/C85*100</f>
        <v>131.8859855643637</v>
      </c>
      <c r="H85" s="10">
        <f>F85/E85*100</f>
        <v>94.22433179723501</v>
      </c>
    </row>
    <row r="86" spans="1:8" ht="12.75">
      <c r="A86" s="42">
        <v>4241</v>
      </c>
      <c r="B86" s="72" t="s">
        <v>134</v>
      </c>
      <c r="C86" s="84">
        <v>155033</v>
      </c>
      <c r="D86" s="44"/>
      <c r="E86" s="44"/>
      <c r="F86" s="44">
        <v>204466.8</v>
      </c>
      <c r="G86" s="9">
        <f>F86/C86*100</f>
        <v>131.8859855643637</v>
      </c>
      <c r="H86" s="10"/>
    </row>
    <row r="87" spans="1:8" ht="12.75">
      <c r="A87" s="38">
        <v>426</v>
      </c>
      <c r="B87" s="71" t="s">
        <v>233</v>
      </c>
      <c r="C87" s="40">
        <f>C88</f>
        <v>1348</v>
      </c>
      <c r="D87" s="40">
        <v>0</v>
      </c>
      <c r="E87" s="40">
        <v>0</v>
      </c>
      <c r="F87" s="40">
        <f>F88</f>
        <v>0</v>
      </c>
      <c r="G87" s="9">
        <v>0</v>
      </c>
      <c r="H87" s="10" t="e">
        <f>F87/E87*100</f>
        <v>#DIV/0!</v>
      </c>
    </row>
    <row r="88" spans="1:8" ht="12.75">
      <c r="A88" s="42">
        <v>4262</v>
      </c>
      <c r="B88" s="72" t="s">
        <v>233</v>
      </c>
      <c r="C88" s="84">
        <v>1348</v>
      </c>
      <c r="D88" s="44"/>
      <c r="E88" s="44"/>
      <c r="F88" s="44">
        <v>0</v>
      </c>
      <c r="G88" s="9"/>
      <c r="H88" s="10"/>
    </row>
    <row r="89" spans="1:8" ht="25.5">
      <c r="A89" s="38">
        <v>45</v>
      </c>
      <c r="B89" s="71" t="s">
        <v>347</v>
      </c>
      <c r="C89" s="40">
        <f>C90</f>
        <v>0</v>
      </c>
      <c r="D89" s="40">
        <v>0</v>
      </c>
      <c r="E89" s="40">
        <v>0</v>
      </c>
      <c r="F89" s="40">
        <f>F90</f>
        <v>0</v>
      </c>
      <c r="G89" s="9" t="e">
        <f>F89/C89*100</f>
        <v>#DIV/0!</v>
      </c>
      <c r="H89" s="9">
        <v>0</v>
      </c>
    </row>
    <row r="90" spans="1:8" ht="12.75">
      <c r="A90" s="42">
        <v>4511</v>
      </c>
      <c r="B90" s="72" t="s">
        <v>348</v>
      </c>
      <c r="C90" s="84">
        <v>0</v>
      </c>
      <c r="D90" s="44"/>
      <c r="E90" s="44"/>
      <c r="F90" s="44">
        <v>0</v>
      </c>
      <c r="G90" s="9"/>
      <c r="H90" s="10"/>
    </row>
    <row r="91" spans="1:8" s="41" customFormat="1" ht="25.5">
      <c r="A91" s="91">
        <v>5</v>
      </c>
      <c r="B91" s="92" t="s">
        <v>219</v>
      </c>
      <c r="C91" s="97">
        <f>C92</f>
        <v>0</v>
      </c>
      <c r="D91" s="93">
        <f aca="true" t="shared" si="3" ref="D91:F92">D92</f>
        <v>0</v>
      </c>
      <c r="E91" s="93">
        <f t="shared" si="3"/>
        <v>0</v>
      </c>
      <c r="F91" s="93">
        <f t="shared" si="3"/>
        <v>0</v>
      </c>
      <c r="G91" s="94">
        <v>0</v>
      </c>
      <c r="H91" s="95">
        <v>0</v>
      </c>
    </row>
    <row r="92" spans="1:8" s="41" customFormat="1" ht="25.5">
      <c r="A92" s="89">
        <v>54</v>
      </c>
      <c r="B92" s="81" t="s">
        <v>220</v>
      </c>
      <c r="C92" s="86">
        <f>C93</f>
        <v>0</v>
      </c>
      <c r="D92" s="40">
        <f t="shared" si="3"/>
        <v>0</v>
      </c>
      <c r="E92" s="40">
        <f t="shared" si="3"/>
        <v>0</v>
      </c>
      <c r="F92" s="40">
        <f t="shared" si="3"/>
        <v>0</v>
      </c>
      <c r="G92" s="9">
        <v>0</v>
      </c>
      <c r="H92" s="9">
        <v>0</v>
      </c>
    </row>
    <row r="93" spans="1:8" ht="25.5">
      <c r="A93" s="90">
        <v>544</v>
      </c>
      <c r="B93" s="80" t="s">
        <v>221</v>
      </c>
      <c r="C93" s="84">
        <v>0</v>
      </c>
      <c r="D93" s="44"/>
      <c r="E93" s="44"/>
      <c r="F93" s="44"/>
      <c r="G93" s="9">
        <v>0</v>
      </c>
      <c r="H93" s="10"/>
    </row>
    <row r="94" spans="1:8" ht="19.5" customHeight="1">
      <c r="A94" s="103" t="s">
        <v>135</v>
      </c>
      <c r="B94" s="104"/>
      <c r="C94" s="93">
        <f>SUM(C71,C12,C91)</f>
        <v>13922092</v>
      </c>
      <c r="D94" s="93">
        <f>SUM(D71,D12,D91)</f>
        <v>13387792</v>
      </c>
      <c r="E94" s="93">
        <f>SUM(E71,E12,E91)</f>
        <v>15780215</v>
      </c>
      <c r="F94" s="93">
        <f>SUM(F71,F12,F91)</f>
        <v>15133953.129999999</v>
      </c>
      <c r="G94" s="94">
        <f>F94/C94*100</f>
        <v>108.70459073248473</v>
      </c>
      <c r="H94" s="95">
        <f>F94/E94*100</f>
        <v>95.90460668628405</v>
      </c>
    </row>
    <row r="95" spans="1:8" ht="12.75">
      <c r="A95" s="78"/>
      <c r="B95" s="66"/>
      <c r="C95" s="67"/>
      <c r="D95" s="67"/>
      <c r="E95" s="67"/>
      <c r="F95" s="67"/>
      <c r="G95" s="73"/>
      <c r="H95" s="68"/>
    </row>
    <row r="96" spans="1:8" ht="19.5" customHeight="1">
      <c r="A96" s="179" t="s">
        <v>170</v>
      </c>
      <c r="B96" s="179"/>
      <c r="C96" s="179"/>
      <c r="D96" s="179"/>
      <c r="E96" s="179"/>
      <c r="F96" s="179"/>
      <c r="G96" s="179"/>
      <c r="H96" s="179"/>
    </row>
    <row r="97" spans="1:8" s="34" customFormat="1" ht="39" customHeight="1">
      <c r="A97" s="30" t="s">
        <v>222</v>
      </c>
      <c r="B97" s="31" t="s">
        <v>223</v>
      </c>
      <c r="C97" s="32" t="s">
        <v>225</v>
      </c>
      <c r="D97" s="33" t="s">
        <v>352</v>
      </c>
      <c r="E97" s="33" t="s">
        <v>353</v>
      </c>
      <c r="F97" s="33" t="s">
        <v>373</v>
      </c>
      <c r="G97" s="5" t="s">
        <v>74</v>
      </c>
      <c r="H97" s="6" t="s">
        <v>74</v>
      </c>
    </row>
    <row r="98" spans="1:8" s="75" customFormat="1" ht="13.5" customHeight="1">
      <c r="A98" s="182">
        <v>1</v>
      </c>
      <c r="B98" s="182"/>
      <c r="C98" s="35">
        <v>2</v>
      </c>
      <c r="D98" s="36">
        <v>3</v>
      </c>
      <c r="E98" s="36">
        <v>4</v>
      </c>
      <c r="F98" s="36">
        <v>5</v>
      </c>
      <c r="G98" s="36" t="s">
        <v>75</v>
      </c>
      <c r="H98" s="74" t="s">
        <v>76</v>
      </c>
    </row>
    <row r="99" spans="1:8" ht="19.5" customHeight="1">
      <c r="A99" s="61">
        <v>1</v>
      </c>
      <c r="B99" s="61" t="s">
        <v>159</v>
      </c>
      <c r="C99" s="51">
        <v>1817531</v>
      </c>
      <c r="D99" s="51">
        <v>1336805</v>
      </c>
      <c r="E99" s="51">
        <v>2043853</v>
      </c>
      <c r="F99" s="51">
        <v>1968989.27</v>
      </c>
      <c r="G99" s="10">
        <f aca="true" t="shared" si="4" ref="G99:G104">F99/C99*100</f>
        <v>108.33318771454242</v>
      </c>
      <c r="H99" s="10">
        <f aca="true" t="shared" si="5" ref="H99:H104">F99/E99*100</f>
        <v>96.33712747443187</v>
      </c>
    </row>
    <row r="100" spans="1:8" ht="19.5" customHeight="1">
      <c r="A100" s="61">
        <v>2</v>
      </c>
      <c r="B100" s="61" t="s">
        <v>163</v>
      </c>
      <c r="C100" s="51">
        <v>13155</v>
      </c>
      <c r="D100" s="51">
        <v>13012</v>
      </c>
      <c r="E100" s="51">
        <v>18001</v>
      </c>
      <c r="F100" s="51">
        <v>22165.21</v>
      </c>
      <c r="G100" s="10">
        <f t="shared" si="4"/>
        <v>168.49266438616496</v>
      </c>
      <c r="H100" s="10">
        <f t="shared" si="5"/>
        <v>123.13321482139881</v>
      </c>
    </row>
    <row r="101" spans="1:8" ht="19.5" customHeight="1">
      <c r="A101" s="61">
        <v>3</v>
      </c>
      <c r="B101" s="61" t="s">
        <v>160</v>
      </c>
      <c r="C101" s="51">
        <v>14241</v>
      </c>
      <c r="D101" s="51">
        <v>13000</v>
      </c>
      <c r="E101" s="51">
        <v>97188</v>
      </c>
      <c r="F101" s="51">
        <v>52042.52</v>
      </c>
      <c r="G101" s="10">
        <f t="shared" si="4"/>
        <v>365.44147180675515</v>
      </c>
      <c r="H101" s="10">
        <f t="shared" si="5"/>
        <v>53.54829814380376</v>
      </c>
    </row>
    <row r="102" spans="1:8" ht="19.5" customHeight="1">
      <c r="A102" s="61">
        <v>4</v>
      </c>
      <c r="B102" s="61" t="s">
        <v>161</v>
      </c>
      <c r="C102" s="51">
        <v>588196</v>
      </c>
      <c r="D102" s="51">
        <v>740888</v>
      </c>
      <c r="E102" s="51">
        <v>1119677</v>
      </c>
      <c r="F102" s="51">
        <v>900062.46</v>
      </c>
      <c r="G102" s="10">
        <f t="shared" si="4"/>
        <v>153.02083999211146</v>
      </c>
      <c r="H102" s="10">
        <f t="shared" si="5"/>
        <v>80.38590236291358</v>
      </c>
    </row>
    <row r="103" spans="1:8" ht="19.5" customHeight="1">
      <c r="A103" s="61">
        <v>5</v>
      </c>
      <c r="B103" s="61" t="s">
        <v>162</v>
      </c>
      <c r="C103" s="51">
        <v>11488969</v>
      </c>
      <c r="D103" s="51">
        <v>11284087</v>
      </c>
      <c r="E103" s="51">
        <v>12511688</v>
      </c>
      <c r="F103" s="51">
        <v>12190693.67</v>
      </c>
      <c r="G103" s="10">
        <f t="shared" si="4"/>
        <v>106.10781237202399</v>
      </c>
      <c r="H103" s="10">
        <f t="shared" si="5"/>
        <v>97.43444425724171</v>
      </c>
    </row>
    <row r="104" spans="1:8" ht="19.5" customHeight="1">
      <c r="A104" s="61"/>
      <c r="B104" s="63" t="s">
        <v>164</v>
      </c>
      <c r="C104" s="51">
        <f>SUM(C99:C103)</f>
        <v>13922092</v>
      </c>
      <c r="D104" s="64">
        <f>SUM(D99:D103)</f>
        <v>13387792</v>
      </c>
      <c r="E104" s="64">
        <f>SUM(E99:E103)</f>
        <v>15790407</v>
      </c>
      <c r="F104" s="64">
        <f>SUM(F99:F103)</f>
        <v>15133953.129999999</v>
      </c>
      <c r="G104" s="10">
        <f t="shared" si="4"/>
        <v>108.70459073248473</v>
      </c>
      <c r="H104" s="10">
        <f t="shared" si="5"/>
        <v>95.84270456106672</v>
      </c>
    </row>
  </sheetData>
  <sheetProtection/>
  <mergeCells count="12">
    <mergeCell ref="A7:B7"/>
    <mergeCell ref="A8:B8"/>
    <mergeCell ref="A98:B98"/>
    <mergeCell ref="A9:H9"/>
    <mergeCell ref="A11:B11"/>
    <mergeCell ref="A96:H96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fitToHeight="4" horizontalDpi="600" verticalDpi="600" orientation="portrait" paperSize="9" scale="56" r:id="rId1"/>
  <rowBreaks count="1" manualBreakCount="1">
    <brk id="9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22"/>
  <sheetViews>
    <sheetView showGridLines="0" zoomScalePageLayoutView="0" workbookViewId="0" topLeftCell="A400">
      <selection activeCell="B420" sqref="B420"/>
    </sheetView>
  </sheetViews>
  <sheetFormatPr defaultColWidth="8.8515625" defaultRowHeight="27" customHeight="1"/>
  <cols>
    <col min="1" max="1" width="9.421875" style="106" customWidth="1"/>
    <col min="2" max="2" width="13.140625" style="106" customWidth="1"/>
    <col min="3" max="3" width="47.421875" style="106" customWidth="1"/>
    <col min="4" max="4" width="15.140625" style="132" customWidth="1"/>
    <col min="5" max="5" width="15.7109375" style="133" customWidth="1"/>
    <col min="6" max="6" width="15.00390625" style="133" customWidth="1"/>
    <col min="7" max="7" width="16.57421875" style="133" customWidth="1"/>
    <col min="8" max="8" width="13.7109375" style="133" customWidth="1"/>
    <col min="9" max="9" width="11.7109375" style="109" customWidth="1"/>
    <col min="10" max="10" width="11.140625" style="109" customWidth="1"/>
    <col min="11" max="13" width="11.140625" style="106" customWidth="1"/>
    <col min="14" max="16384" width="8.8515625" style="106" customWidth="1"/>
  </cols>
  <sheetData>
    <row r="1" spans="1:8" s="26" customFormat="1" ht="15">
      <c r="A1" s="165" t="s">
        <v>387</v>
      </c>
      <c r="B1" s="165"/>
      <c r="C1" s="167"/>
      <c r="D1" s="27"/>
      <c r="E1" s="27"/>
      <c r="F1" s="27"/>
      <c r="G1" s="28"/>
      <c r="H1" s="29"/>
    </row>
    <row r="2" spans="1:8" s="26" customFormat="1" ht="15">
      <c r="A2" s="165" t="s">
        <v>388</v>
      </c>
      <c r="B2" s="165"/>
      <c r="C2" s="167"/>
      <c r="D2" s="27"/>
      <c r="E2" s="27"/>
      <c r="F2" s="27"/>
      <c r="G2" s="28"/>
      <c r="H2" s="29"/>
    </row>
    <row r="3" spans="1:8" s="26" customFormat="1" ht="15">
      <c r="A3" s="165" t="s">
        <v>389</v>
      </c>
      <c r="B3" s="165"/>
      <c r="C3" s="167"/>
      <c r="D3" s="27"/>
      <c r="E3" s="27"/>
      <c r="F3" s="27"/>
      <c r="G3" s="28"/>
      <c r="H3" s="29"/>
    </row>
    <row r="4" spans="1:8" s="26" customFormat="1" ht="15">
      <c r="A4" s="165" t="s">
        <v>390</v>
      </c>
      <c r="B4" s="165"/>
      <c r="C4" s="167"/>
      <c r="D4" s="27"/>
      <c r="E4" s="27"/>
      <c r="F4" s="27"/>
      <c r="G4" s="28"/>
      <c r="H4" s="29"/>
    </row>
    <row r="5" spans="1:8" s="26" customFormat="1" ht="15">
      <c r="A5" s="165" t="s">
        <v>391</v>
      </c>
      <c r="B5" s="165"/>
      <c r="C5" s="167"/>
      <c r="D5" s="27"/>
      <c r="E5" s="27"/>
      <c r="F5" s="27"/>
      <c r="G5" s="28"/>
      <c r="H5" s="29"/>
    </row>
    <row r="6" spans="1:8" s="26" customFormat="1" ht="15">
      <c r="A6" s="165" t="s">
        <v>392</v>
      </c>
      <c r="B6" s="165" t="s">
        <v>397</v>
      </c>
      <c r="C6" s="167"/>
      <c r="D6" s="27"/>
      <c r="E6" s="27"/>
      <c r="F6" s="27"/>
      <c r="G6" s="28"/>
      <c r="H6" s="29"/>
    </row>
    <row r="7" spans="1:8" s="26" customFormat="1" ht="15">
      <c r="A7" s="165" t="s">
        <v>402</v>
      </c>
      <c r="B7" s="165"/>
      <c r="C7" s="167"/>
      <c r="D7" s="27"/>
      <c r="E7" s="27"/>
      <c r="F7" s="27"/>
      <c r="G7" s="28"/>
      <c r="H7" s="29"/>
    </row>
    <row r="8" spans="1:8" s="26" customFormat="1" ht="15">
      <c r="A8" s="165" t="s">
        <v>393</v>
      </c>
      <c r="B8" s="166" t="s">
        <v>394</v>
      </c>
      <c r="C8" s="167"/>
      <c r="D8" s="27"/>
      <c r="E8" s="27"/>
      <c r="F8" s="27"/>
      <c r="G8" s="28"/>
      <c r="H8" s="29"/>
    </row>
    <row r="9" spans="1:10" ht="27" customHeight="1">
      <c r="A9" s="189" t="s">
        <v>384</v>
      </c>
      <c r="B9" s="189"/>
      <c r="C9" s="189"/>
      <c r="D9" s="189"/>
      <c r="E9" s="189"/>
      <c r="F9" s="189"/>
      <c r="G9" s="189"/>
      <c r="H9" s="189"/>
      <c r="I9" s="189"/>
      <c r="J9" s="189"/>
    </row>
    <row r="10" spans="1:10" s="109" customFormat="1" ht="27" customHeight="1">
      <c r="A10" s="107"/>
      <c r="B10" s="186" t="s">
        <v>0</v>
      </c>
      <c r="C10" s="187"/>
      <c r="D10" s="107" t="s">
        <v>67</v>
      </c>
      <c r="E10" s="134" t="s">
        <v>239</v>
      </c>
      <c r="F10" s="134" t="s">
        <v>350</v>
      </c>
      <c r="G10" s="134" t="s">
        <v>351</v>
      </c>
      <c r="H10" s="134" t="s">
        <v>383</v>
      </c>
      <c r="I10" s="107" t="s">
        <v>69</v>
      </c>
      <c r="J10" s="107" t="s">
        <v>70</v>
      </c>
    </row>
    <row r="11" spans="1:11" s="114" customFormat="1" ht="14.25" customHeight="1">
      <c r="A11" s="110"/>
      <c r="B11" s="188" t="s">
        <v>1</v>
      </c>
      <c r="C11" s="187"/>
      <c r="D11" s="111"/>
      <c r="E11" s="112">
        <v>2</v>
      </c>
      <c r="F11" s="112">
        <v>3</v>
      </c>
      <c r="G11" s="112">
        <v>4</v>
      </c>
      <c r="H11" s="112">
        <v>5</v>
      </c>
      <c r="I11" s="111" t="s">
        <v>68</v>
      </c>
      <c r="J11" s="111" t="s">
        <v>71</v>
      </c>
      <c r="K11" s="113"/>
    </row>
    <row r="12" spans="1:10" s="120" customFormat="1" ht="27" customHeight="1">
      <c r="A12" s="115"/>
      <c r="B12" s="116"/>
      <c r="C12" s="164" t="s">
        <v>226</v>
      </c>
      <c r="D12" s="117"/>
      <c r="E12" s="118">
        <f>SUM(E13+E95+E106+E302+E317+E334+E350+E372+E385)</f>
        <v>13922092</v>
      </c>
      <c r="F12" s="118">
        <f>SUM(F13+F95+F106+F302+F317+F334+F350+F372+F385)</f>
        <v>13387792</v>
      </c>
      <c r="G12" s="118">
        <f>SUM(G13+G95+G106+G302+G317+G334+G350+G372+G385+G402)</f>
        <v>15780215</v>
      </c>
      <c r="H12" s="118">
        <f>SUM(H13+H95+H106+H302+H402+H317+H334+H350+H372+H385)</f>
        <v>15133953.130000003</v>
      </c>
      <c r="I12" s="119">
        <f aca="true" t="shared" si="0" ref="I12:I75">H12/E12*100</f>
        <v>108.70459073248477</v>
      </c>
      <c r="J12" s="119">
        <f aca="true" t="shared" si="1" ref="J12:J17">H12/G12*100</f>
        <v>95.90460668628408</v>
      </c>
    </row>
    <row r="13" spans="1:10" ht="27" customHeight="1">
      <c r="A13" s="121">
        <v>2101</v>
      </c>
      <c r="B13" s="122" t="s">
        <v>2</v>
      </c>
      <c r="C13" s="121" t="s">
        <v>237</v>
      </c>
      <c r="D13" s="122"/>
      <c r="E13" s="108">
        <f>SUM(E14,E43,E53,E70,)</f>
        <v>10261406</v>
      </c>
      <c r="F13" s="108">
        <f>SUM(F14,F43,F53,F70,)</f>
        <v>10254433</v>
      </c>
      <c r="G13" s="108">
        <f>SUM(G14,G43,G53,G70,)</f>
        <v>10965326</v>
      </c>
      <c r="H13" s="108">
        <f>SUM(H14,H43,H53,H70,)</f>
        <v>10852745.270000001</v>
      </c>
      <c r="I13" s="119">
        <f t="shared" si="0"/>
        <v>105.76275093296184</v>
      </c>
      <c r="J13" s="119">
        <f t="shared" si="1"/>
        <v>98.97330248092945</v>
      </c>
    </row>
    <row r="14" spans="1:10" ht="27" customHeight="1">
      <c r="A14" s="159" t="s">
        <v>240</v>
      </c>
      <c r="B14" s="160" t="s">
        <v>3</v>
      </c>
      <c r="C14" s="159" t="s">
        <v>238</v>
      </c>
      <c r="D14" s="161"/>
      <c r="E14" s="162">
        <f>E15</f>
        <v>372168</v>
      </c>
      <c r="F14" s="162">
        <f>F15</f>
        <v>372168</v>
      </c>
      <c r="G14" s="162">
        <f>G15</f>
        <v>372168</v>
      </c>
      <c r="H14" s="162">
        <f>H15</f>
        <v>372168</v>
      </c>
      <c r="I14" s="119">
        <f t="shared" si="0"/>
        <v>100</v>
      </c>
      <c r="J14" s="119">
        <f t="shared" si="1"/>
        <v>100</v>
      </c>
    </row>
    <row r="15" spans="1:10" ht="27" customHeight="1">
      <c r="A15" s="124"/>
      <c r="B15" s="123">
        <v>3</v>
      </c>
      <c r="C15" s="123" t="s">
        <v>172</v>
      </c>
      <c r="D15" s="125"/>
      <c r="E15" s="126">
        <f>SUM(E16,E40)</f>
        <v>372168</v>
      </c>
      <c r="F15" s="126">
        <f>SUM(F16,F40)</f>
        <v>372168</v>
      </c>
      <c r="G15" s="126">
        <f>SUM(G16,G40)</f>
        <v>372168</v>
      </c>
      <c r="H15" s="126">
        <f>SUM(H16,H40)</f>
        <v>372168</v>
      </c>
      <c r="I15" s="119">
        <f t="shared" si="0"/>
        <v>100</v>
      </c>
      <c r="J15" s="119">
        <f t="shared" si="1"/>
        <v>100</v>
      </c>
    </row>
    <row r="16" spans="1:10" ht="27" customHeight="1">
      <c r="A16" s="124"/>
      <c r="B16" s="123">
        <v>32</v>
      </c>
      <c r="C16" s="123" t="s">
        <v>171</v>
      </c>
      <c r="D16" s="125"/>
      <c r="E16" s="126">
        <f>SUM(E17,E21,E26,E36)</f>
        <v>363440</v>
      </c>
      <c r="F16" s="126">
        <f>SUM(F17,F21,F26,F36)</f>
        <v>364168</v>
      </c>
      <c r="G16" s="126">
        <f>SUM(G17,G21,G26,G36)</f>
        <v>359916</v>
      </c>
      <c r="H16" s="126">
        <f>SUM(H17,H21,H26,H36)</f>
        <v>358175.47</v>
      </c>
      <c r="I16" s="119">
        <f t="shared" si="0"/>
        <v>98.55147204490424</v>
      </c>
      <c r="J16" s="119">
        <f t="shared" si="1"/>
        <v>99.51640660598584</v>
      </c>
    </row>
    <row r="17" spans="1:10" ht="27" customHeight="1">
      <c r="A17" s="124"/>
      <c r="B17" s="123" t="s">
        <v>5</v>
      </c>
      <c r="C17" s="123" t="s">
        <v>6</v>
      </c>
      <c r="D17" s="125"/>
      <c r="E17" s="126">
        <f>SUM(E18:E20)</f>
        <v>38942</v>
      </c>
      <c r="F17" s="127">
        <v>49000</v>
      </c>
      <c r="G17" s="127">
        <v>49000</v>
      </c>
      <c r="H17" s="126">
        <f>SUM(H18:H20)</f>
        <v>52905.47</v>
      </c>
      <c r="I17" s="119">
        <f t="shared" si="0"/>
        <v>135.8570951671717</v>
      </c>
      <c r="J17" s="119">
        <f t="shared" si="1"/>
        <v>107.97034693877552</v>
      </c>
    </row>
    <row r="18" spans="1:10" ht="27" customHeight="1">
      <c r="A18" s="128"/>
      <c r="B18" s="128" t="s">
        <v>8</v>
      </c>
      <c r="C18" s="128" t="s">
        <v>9</v>
      </c>
      <c r="D18" s="129">
        <v>48005</v>
      </c>
      <c r="E18" s="127">
        <v>28278</v>
      </c>
      <c r="F18" s="130"/>
      <c r="G18" s="130"/>
      <c r="H18" s="130">
        <v>39077.47</v>
      </c>
      <c r="I18" s="119">
        <f t="shared" si="0"/>
        <v>138.19035999717096</v>
      </c>
      <c r="J18" s="119"/>
    </row>
    <row r="19" spans="1:10" ht="27" customHeight="1">
      <c r="A19" s="128"/>
      <c r="B19" s="128" t="s">
        <v>35</v>
      </c>
      <c r="C19" s="128" t="s">
        <v>36</v>
      </c>
      <c r="D19" s="129">
        <v>48005</v>
      </c>
      <c r="E19" s="127">
        <v>6736</v>
      </c>
      <c r="F19" s="130"/>
      <c r="G19" s="130"/>
      <c r="H19" s="130">
        <v>7910</v>
      </c>
      <c r="I19" s="119">
        <f t="shared" si="0"/>
        <v>117.42874109263659</v>
      </c>
      <c r="J19" s="119"/>
    </row>
    <row r="20" spans="1:10" ht="27" customHeight="1">
      <c r="A20" s="128"/>
      <c r="B20" s="128">
        <v>3214</v>
      </c>
      <c r="C20" s="128" t="s">
        <v>245</v>
      </c>
      <c r="D20" s="129">
        <v>48005</v>
      </c>
      <c r="E20" s="127">
        <v>3928</v>
      </c>
      <c r="F20" s="130"/>
      <c r="G20" s="130"/>
      <c r="H20" s="130">
        <v>5918</v>
      </c>
      <c r="I20" s="119">
        <f t="shared" si="0"/>
        <v>150.66191446028515</v>
      </c>
      <c r="J20" s="119"/>
    </row>
    <row r="21" spans="1:10" ht="27" customHeight="1">
      <c r="A21" s="124"/>
      <c r="B21" s="123" t="s">
        <v>37</v>
      </c>
      <c r="C21" s="123" t="s">
        <v>38</v>
      </c>
      <c r="D21" s="125"/>
      <c r="E21" s="126">
        <f>SUM(E22:E25)</f>
        <v>143886</v>
      </c>
      <c r="F21" s="130">
        <v>145818</v>
      </c>
      <c r="G21" s="130">
        <v>118382</v>
      </c>
      <c r="H21" s="131">
        <f>SUM(H22:H25)</f>
        <v>118056.99</v>
      </c>
      <c r="I21" s="119">
        <f t="shared" si="0"/>
        <v>82.0489762728827</v>
      </c>
      <c r="J21" s="119">
        <f>H21/G21*100</f>
        <v>99.72545657278978</v>
      </c>
    </row>
    <row r="22" spans="1:10" ht="27" customHeight="1">
      <c r="A22" s="128"/>
      <c r="B22" s="128" t="s">
        <v>46</v>
      </c>
      <c r="C22" s="128" t="s">
        <v>47</v>
      </c>
      <c r="D22" s="129">
        <v>48005</v>
      </c>
      <c r="E22" s="127">
        <v>122832</v>
      </c>
      <c r="F22" s="130"/>
      <c r="G22" s="130"/>
      <c r="H22" s="130">
        <v>94942.98</v>
      </c>
      <c r="I22" s="119">
        <f t="shared" si="0"/>
        <v>77.29498827667058</v>
      </c>
      <c r="J22" s="119"/>
    </row>
    <row r="23" spans="1:10" ht="27" customHeight="1">
      <c r="A23" s="128"/>
      <c r="B23" s="128" t="s">
        <v>48</v>
      </c>
      <c r="C23" s="128" t="s">
        <v>49</v>
      </c>
      <c r="D23" s="129">
        <v>48005</v>
      </c>
      <c r="E23" s="127">
        <v>6680</v>
      </c>
      <c r="F23" s="130"/>
      <c r="G23" s="130"/>
      <c r="H23" s="130">
        <v>10581.36</v>
      </c>
      <c r="I23" s="119">
        <f t="shared" si="0"/>
        <v>158.40359281437125</v>
      </c>
      <c r="J23" s="119"/>
    </row>
    <row r="24" spans="1:10" ht="27" customHeight="1">
      <c r="A24" s="128"/>
      <c r="B24" s="128" t="s">
        <v>50</v>
      </c>
      <c r="C24" s="128" t="s">
        <v>51</v>
      </c>
      <c r="D24" s="129">
        <v>48005</v>
      </c>
      <c r="E24" s="127">
        <v>12616</v>
      </c>
      <c r="F24" s="130"/>
      <c r="G24" s="130"/>
      <c r="H24" s="130">
        <v>10596.77</v>
      </c>
      <c r="I24" s="119">
        <f t="shared" si="0"/>
        <v>83.99468928344959</v>
      </c>
      <c r="J24" s="119"/>
    </row>
    <row r="25" spans="1:10" ht="27" customHeight="1">
      <c r="A25" s="128"/>
      <c r="B25" s="128" t="s">
        <v>39</v>
      </c>
      <c r="C25" s="128" t="s">
        <v>40</v>
      </c>
      <c r="D25" s="129">
        <v>48005</v>
      </c>
      <c r="E25" s="127">
        <v>1758</v>
      </c>
      <c r="F25" s="130"/>
      <c r="G25" s="130"/>
      <c r="H25" s="130">
        <v>1935.88</v>
      </c>
      <c r="I25" s="119">
        <f t="shared" si="0"/>
        <v>110.11831626848692</v>
      </c>
      <c r="J25" s="119"/>
    </row>
    <row r="26" spans="1:10" ht="27" customHeight="1">
      <c r="A26" s="124"/>
      <c r="B26" s="123" t="s">
        <v>14</v>
      </c>
      <c r="C26" s="123" t="s">
        <v>15</v>
      </c>
      <c r="D26" s="125"/>
      <c r="E26" s="126">
        <f>SUM(E27:E35)</f>
        <v>166953</v>
      </c>
      <c r="F26" s="130">
        <v>152750</v>
      </c>
      <c r="G26" s="130">
        <v>179458</v>
      </c>
      <c r="H26" s="131">
        <f>SUM(H27:H35)</f>
        <v>174955.41</v>
      </c>
      <c r="I26" s="119">
        <f t="shared" si="0"/>
        <v>104.79321126305008</v>
      </c>
      <c r="J26" s="119">
        <f>H26/G26*100</f>
        <v>97.49100625215928</v>
      </c>
    </row>
    <row r="27" spans="1:10" ht="27" customHeight="1">
      <c r="A27" s="128"/>
      <c r="B27" s="128" t="s">
        <v>52</v>
      </c>
      <c r="C27" s="128" t="s">
        <v>53</v>
      </c>
      <c r="D27" s="129">
        <v>48005</v>
      </c>
      <c r="E27" s="127">
        <v>35676</v>
      </c>
      <c r="F27" s="130"/>
      <c r="G27" s="130"/>
      <c r="H27" s="130">
        <v>31595.71</v>
      </c>
      <c r="I27" s="119">
        <f t="shared" si="0"/>
        <v>88.56292745823524</v>
      </c>
      <c r="J27" s="119"/>
    </row>
    <row r="28" spans="1:10" ht="27" customHeight="1">
      <c r="A28" s="128"/>
      <c r="B28" s="128" t="s">
        <v>22</v>
      </c>
      <c r="C28" s="128" t="s">
        <v>23</v>
      </c>
      <c r="D28" s="129">
        <v>48005</v>
      </c>
      <c r="E28" s="127">
        <v>19030</v>
      </c>
      <c r="F28" s="130"/>
      <c r="G28" s="130"/>
      <c r="H28" s="130">
        <v>9857.9</v>
      </c>
      <c r="I28" s="119">
        <f t="shared" si="0"/>
        <v>51.80189174986862</v>
      </c>
      <c r="J28" s="119"/>
    </row>
    <row r="29" spans="1:10" ht="27" customHeight="1">
      <c r="A29" s="128"/>
      <c r="B29" s="128" t="s">
        <v>16</v>
      </c>
      <c r="C29" s="128" t="s">
        <v>45</v>
      </c>
      <c r="D29" s="129">
        <v>48005</v>
      </c>
      <c r="E29" s="127">
        <v>1346</v>
      </c>
      <c r="F29" s="130"/>
      <c r="G29" s="130"/>
      <c r="H29" s="130">
        <v>0</v>
      </c>
      <c r="I29" s="119">
        <f t="shared" si="0"/>
        <v>0</v>
      </c>
      <c r="J29" s="119"/>
    </row>
    <row r="30" spans="1:10" ht="27" customHeight="1">
      <c r="A30" s="128"/>
      <c r="B30" s="128" t="s">
        <v>41</v>
      </c>
      <c r="C30" s="128" t="s">
        <v>54</v>
      </c>
      <c r="D30" s="129">
        <v>48005</v>
      </c>
      <c r="E30" s="127">
        <v>56777</v>
      </c>
      <c r="F30" s="130"/>
      <c r="G30" s="130"/>
      <c r="H30" s="130">
        <v>69227.07</v>
      </c>
      <c r="I30" s="119">
        <f t="shared" si="0"/>
        <v>121.92801662645087</v>
      </c>
      <c r="J30" s="119"/>
    </row>
    <row r="31" spans="1:10" ht="27" customHeight="1">
      <c r="A31" s="128"/>
      <c r="B31" s="128">
        <v>3235</v>
      </c>
      <c r="C31" s="128" t="s">
        <v>246</v>
      </c>
      <c r="D31" s="129">
        <v>48005</v>
      </c>
      <c r="E31" s="127">
        <v>3650</v>
      </c>
      <c r="F31" s="130"/>
      <c r="G31" s="130"/>
      <c r="H31" s="130">
        <v>10375</v>
      </c>
      <c r="I31" s="119">
        <f t="shared" si="0"/>
        <v>284.24657534246575</v>
      </c>
      <c r="J31" s="119"/>
    </row>
    <row r="32" spans="1:10" ht="27" customHeight="1">
      <c r="A32" s="128"/>
      <c r="B32" s="128" t="s">
        <v>42</v>
      </c>
      <c r="C32" s="128" t="s">
        <v>59</v>
      </c>
      <c r="D32" s="129">
        <v>48005</v>
      </c>
      <c r="E32" s="127">
        <v>6583</v>
      </c>
      <c r="F32" s="130"/>
      <c r="G32" s="130"/>
      <c r="H32" s="130">
        <v>6000</v>
      </c>
      <c r="I32" s="119">
        <f t="shared" si="0"/>
        <v>91.14385538508279</v>
      </c>
      <c r="J32" s="119"/>
    </row>
    <row r="33" spans="1:10" ht="27" customHeight="1">
      <c r="A33" s="128"/>
      <c r="B33" s="128" t="s">
        <v>18</v>
      </c>
      <c r="C33" s="128" t="s">
        <v>19</v>
      </c>
      <c r="D33" s="129">
        <v>48005</v>
      </c>
      <c r="E33" s="127">
        <v>7024</v>
      </c>
      <c r="F33" s="130"/>
      <c r="G33" s="130"/>
      <c r="H33" s="130">
        <v>8515.98</v>
      </c>
      <c r="I33" s="119">
        <f t="shared" si="0"/>
        <v>121.24117312072893</v>
      </c>
      <c r="J33" s="119"/>
    </row>
    <row r="34" spans="1:10" ht="27" customHeight="1">
      <c r="A34" s="128"/>
      <c r="B34" s="128" t="s">
        <v>28</v>
      </c>
      <c r="C34" s="128" t="s">
        <v>29</v>
      </c>
      <c r="D34" s="129">
        <v>48005</v>
      </c>
      <c r="E34" s="127">
        <v>28910</v>
      </c>
      <c r="F34" s="130"/>
      <c r="G34" s="130"/>
      <c r="H34" s="130">
        <v>30452.5</v>
      </c>
      <c r="I34" s="119">
        <f t="shared" si="0"/>
        <v>105.33552404012451</v>
      </c>
      <c r="J34" s="119"/>
    </row>
    <row r="35" spans="1:10" ht="27" customHeight="1">
      <c r="A35" s="128"/>
      <c r="B35" s="128" t="s">
        <v>20</v>
      </c>
      <c r="C35" s="128" t="s">
        <v>21</v>
      </c>
      <c r="D35" s="129">
        <v>48005</v>
      </c>
      <c r="E35" s="127">
        <v>7957</v>
      </c>
      <c r="F35" s="130"/>
      <c r="G35" s="130"/>
      <c r="H35" s="130">
        <v>8931.25</v>
      </c>
      <c r="I35" s="119">
        <f t="shared" si="0"/>
        <v>112.24393615684303</v>
      </c>
      <c r="J35" s="119"/>
    </row>
    <row r="36" spans="1:10" ht="27" customHeight="1">
      <c r="A36" s="124"/>
      <c r="B36" s="123" t="s">
        <v>10</v>
      </c>
      <c r="C36" s="123" t="s">
        <v>11</v>
      </c>
      <c r="D36" s="125"/>
      <c r="E36" s="126">
        <f>SUM(E37:E39)</f>
        <v>13659</v>
      </c>
      <c r="F36" s="130">
        <v>16600</v>
      </c>
      <c r="G36" s="130">
        <v>13076</v>
      </c>
      <c r="H36" s="131">
        <f>SUM(H37:H39)</f>
        <v>12257.6</v>
      </c>
      <c r="I36" s="119">
        <f t="shared" si="0"/>
        <v>89.74009810381433</v>
      </c>
      <c r="J36" s="119">
        <f>H36/G36*100</f>
        <v>93.74120526154788</v>
      </c>
    </row>
    <row r="37" spans="1:10" ht="27" customHeight="1">
      <c r="A37" s="128"/>
      <c r="B37" s="128">
        <v>3293</v>
      </c>
      <c r="C37" s="128" t="s">
        <v>244</v>
      </c>
      <c r="D37" s="129">
        <v>48005</v>
      </c>
      <c r="E37" s="127">
        <v>663</v>
      </c>
      <c r="F37" s="130"/>
      <c r="G37" s="130"/>
      <c r="H37" s="130">
        <v>400</v>
      </c>
      <c r="I37" s="119">
        <f t="shared" si="0"/>
        <v>60.33182503770739</v>
      </c>
      <c r="J37" s="119"/>
    </row>
    <row r="38" spans="1:10" ht="27" customHeight="1">
      <c r="A38" s="128"/>
      <c r="B38" s="128">
        <v>3294</v>
      </c>
      <c r="C38" s="128" t="s">
        <v>56</v>
      </c>
      <c r="D38" s="129">
        <v>48005</v>
      </c>
      <c r="E38" s="127">
        <v>1000</v>
      </c>
      <c r="F38" s="130"/>
      <c r="G38" s="130"/>
      <c r="H38" s="130">
        <v>1500</v>
      </c>
      <c r="I38" s="119">
        <f t="shared" si="0"/>
        <v>150</v>
      </c>
      <c r="J38" s="119"/>
    </row>
    <row r="39" spans="1:10" ht="27" customHeight="1">
      <c r="A39" s="128"/>
      <c r="B39" s="128" t="s">
        <v>17</v>
      </c>
      <c r="C39" s="128" t="s">
        <v>30</v>
      </c>
      <c r="D39" s="129">
        <v>48005</v>
      </c>
      <c r="E39" s="127">
        <v>11996</v>
      </c>
      <c r="F39" s="130"/>
      <c r="G39" s="130"/>
      <c r="H39" s="130">
        <v>10357.6</v>
      </c>
      <c r="I39" s="119">
        <f t="shared" si="0"/>
        <v>86.34211403801267</v>
      </c>
      <c r="J39" s="119"/>
    </row>
    <row r="40" spans="1:10" ht="27" customHeight="1">
      <c r="A40" s="124"/>
      <c r="B40" s="123">
        <v>34</v>
      </c>
      <c r="C40" s="123" t="s">
        <v>173</v>
      </c>
      <c r="D40" s="125"/>
      <c r="E40" s="126">
        <f>E41</f>
        <v>8728</v>
      </c>
      <c r="F40" s="131">
        <f>F41</f>
        <v>8000</v>
      </c>
      <c r="G40" s="131">
        <f>G41</f>
        <v>12252</v>
      </c>
      <c r="H40" s="131">
        <f>H41</f>
        <v>13992.53</v>
      </c>
      <c r="I40" s="119">
        <f t="shared" si="0"/>
        <v>160.31771310724108</v>
      </c>
      <c r="J40" s="119">
        <f>H40/G40*100</f>
        <v>114.20608880182827</v>
      </c>
    </row>
    <row r="41" spans="1:10" ht="27" customHeight="1">
      <c r="A41" s="124"/>
      <c r="B41" s="123" t="s">
        <v>31</v>
      </c>
      <c r="C41" s="123" t="s">
        <v>32</v>
      </c>
      <c r="D41" s="125"/>
      <c r="E41" s="126">
        <f>E42</f>
        <v>8728</v>
      </c>
      <c r="F41" s="130">
        <v>8000</v>
      </c>
      <c r="G41" s="130">
        <v>12252</v>
      </c>
      <c r="H41" s="131">
        <f>H42</f>
        <v>13992.53</v>
      </c>
      <c r="I41" s="119">
        <f t="shared" si="0"/>
        <v>160.31771310724108</v>
      </c>
      <c r="J41" s="119">
        <f>H41/G41*100</f>
        <v>114.20608880182827</v>
      </c>
    </row>
    <row r="42" spans="1:10" ht="27" customHeight="1">
      <c r="A42" s="128"/>
      <c r="B42" s="128" t="s">
        <v>33</v>
      </c>
      <c r="C42" s="128" t="s">
        <v>34</v>
      </c>
      <c r="D42" s="129">
        <v>48005</v>
      </c>
      <c r="E42" s="127">
        <v>8728</v>
      </c>
      <c r="F42" s="130"/>
      <c r="G42" s="130"/>
      <c r="H42" s="130">
        <v>13992.53</v>
      </c>
      <c r="I42" s="119">
        <f t="shared" si="0"/>
        <v>160.31771310724108</v>
      </c>
      <c r="J42" s="119"/>
    </row>
    <row r="43" spans="1:10" ht="27" customHeight="1">
      <c r="A43" s="159" t="s">
        <v>241</v>
      </c>
      <c r="B43" s="160" t="s">
        <v>3</v>
      </c>
      <c r="C43" s="159" t="s">
        <v>345</v>
      </c>
      <c r="D43" s="161"/>
      <c r="E43" s="162">
        <f>E44</f>
        <v>310780</v>
      </c>
      <c r="F43" s="162">
        <f>F48+F51</f>
        <v>374615</v>
      </c>
      <c r="G43" s="162">
        <f>G48+G51</f>
        <v>30000</v>
      </c>
      <c r="H43" s="162">
        <f>H48+H51</f>
        <v>30000</v>
      </c>
      <c r="I43" s="119">
        <f t="shared" si="0"/>
        <v>9.653130832099878</v>
      </c>
      <c r="J43" s="119">
        <f>H43/G43*100</f>
        <v>100</v>
      </c>
    </row>
    <row r="44" spans="1:10" ht="27" customHeight="1">
      <c r="A44" s="124"/>
      <c r="B44" s="123">
        <v>3</v>
      </c>
      <c r="C44" s="123" t="s">
        <v>172</v>
      </c>
      <c r="D44" s="125"/>
      <c r="E44" s="126">
        <f>SUM(E45,E50)</f>
        <v>310780</v>
      </c>
      <c r="F44" s="131">
        <f>SUM(F45,F50)</f>
        <v>374615</v>
      </c>
      <c r="G44" s="131">
        <f>SUM(G45,G50)</f>
        <v>30000</v>
      </c>
      <c r="H44" s="131">
        <f>SUM(H45,H50)</f>
        <v>30000</v>
      </c>
      <c r="I44" s="119">
        <f t="shared" si="0"/>
        <v>9.653130832099878</v>
      </c>
      <c r="J44" s="119">
        <f>H44/G44*100</f>
        <v>100</v>
      </c>
    </row>
    <row r="45" spans="1:10" ht="27" customHeight="1">
      <c r="A45" s="124"/>
      <c r="B45" s="123">
        <v>32</v>
      </c>
      <c r="C45" s="123" t="s">
        <v>171</v>
      </c>
      <c r="D45" s="125"/>
      <c r="E45" s="126">
        <f>E48+E46</f>
        <v>12500</v>
      </c>
      <c r="F45" s="131">
        <f>F48</f>
        <v>12500</v>
      </c>
      <c r="G45" s="131">
        <f>G48</f>
        <v>30000</v>
      </c>
      <c r="H45" s="131">
        <f>H48</f>
        <v>30000</v>
      </c>
      <c r="I45" s="119">
        <f t="shared" si="0"/>
        <v>240</v>
      </c>
      <c r="J45" s="119">
        <f>H45/G45*100</f>
        <v>100</v>
      </c>
    </row>
    <row r="46" spans="1:10" ht="27" customHeight="1">
      <c r="A46" s="124"/>
      <c r="B46" s="123" t="s">
        <v>37</v>
      </c>
      <c r="C46" s="123" t="s">
        <v>38</v>
      </c>
      <c r="D46" s="125"/>
      <c r="E46" s="126">
        <f>SUM(E47)</f>
        <v>0</v>
      </c>
      <c r="F46" s="130"/>
      <c r="G46" s="130"/>
      <c r="H46" s="131">
        <f>H47</f>
        <v>0</v>
      </c>
      <c r="I46" s="119"/>
      <c r="J46" s="119"/>
    </row>
    <row r="47" spans="1:10" ht="27" customHeight="1">
      <c r="A47" s="124"/>
      <c r="B47" s="128">
        <v>3223</v>
      </c>
      <c r="C47" s="128" t="s">
        <v>44</v>
      </c>
      <c r="D47" s="129">
        <v>32300</v>
      </c>
      <c r="E47" s="127">
        <v>0</v>
      </c>
      <c r="F47" s="130"/>
      <c r="G47" s="130"/>
      <c r="H47" s="130">
        <v>0</v>
      </c>
      <c r="I47" s="119"/>
      <c r="J47" s="119"/>
    </row>
    <row r="48" spans="1:10" ht="27" customHeight="1">
      <c r="A48" s="124"/>
      <c r="B48" s="123" t="s">
        <v>14</v>
      </c>
      <c r="C48" s="123" t="s">
        <v>15</v>
      </c>
      <c r="D48" s="125"/>
      <c r="E48" s="126">
        <f>E49</f>
        <v>12500</v>
      </c>
      <c r="F48" s="130">
        <v>12500</v>
      </c>
      <c r="G48" s="130">
        <v>30000</v>
      </c>
      <c r="H48" s="131">
        <f>H49</f>
        <v>30000</v>
      </c>
      <c r="I48" s="119">
        <f t="shared" si="0"/>
        <v>240</v>
      </c>
      <c r="J48" s="119">
        <f>H48/G48*100</f>
        <v>100</v>
      </c>
    </row>
    <row r="49" spans="1:10" ht="27" customHeight="1">
      <c r="A49" s="128"/>
      <c r="B49" s="128" t="s">
        <v>42</v>
      </c>
      <c r="C49" s="128" t="s">
        <v>59</v>
      </c>
      <c r="D49" s="129">
        <v>48005</v>
      </c>
      <c r="E49" s="127">
        <v>12500</v>
      </c>
      <c r="F49" s="130"/>
      <c r="G49" s="130"/>
      <c r="H49" s="130">
        <v>30000</v>
      </c>
      <c r="I49" s="119">
        <f t="shared" si="0"/>
        <v>240</v>
      </c>
      <c r="J49" s="119"/>
    </row>
    <row r="50" spans="1:10" ht="27" customHeight="1">
      <c r="A50" s="124"/>
      <c r="B50" s="123">
        <v>37</v>
      </c>
      <c r="C50" s="123" t="s">
        <v>174</v>
      </c>
      <c r="D50" s="125"/>
      <c r="E50" s="126">
        <f>E51</f>
        <v>298280</v>
      </c>
      <c r="F50" s="131">
        <f aca="true" t="shared" si="2" ref="F50:H51">F51</f>
        <v>362115</v>
      </c>
      <c r="G50" s="131">
        <f t="shared" si="2"/>
        <v>0</v>
      </c>
      <c r="H50" s="131">
        <f t="shared" si="2"/>
        <v>0</v>
      </c>
      <c r="I50" s="119">
        <f t="shared" si="0"/>
        <v>0</v>
      </c>
      <c r="J50" s="119"/>
    </row>
    <row r="51" spans="1:10" ht="27" customHeight="1">
      <c r="A51" s="124"/>
      <c r="B51" s="123" t="s">
        <v>12</v>
      </c>
      <c r="C51" s="123" t="s">
        <v>13</v>
      </c>
      <c r="D51" s="125"/>
      <c r="E51" s="126">
        <f>E52</f>
        <v>298280</v>
      </c>
      <c r="F51" s="130">
        <v>362115</v>
      </c>
      <c r="G51" s="130">
        <v>0</v>
      </c>
      <c r="H51" s="131">
        <f t="shared" si="2"/>
        <v>0</v>
      </c>
      <c r="I51" s="119">
        <f t="shared" si="0"/>
        <v>0</v>
      </c>
      <c r="J51" s="119"/>
    </row>
    <row r="52" spans="1:10" ht="27" customHeight="1">
      <c r="A52" s="128"/>
      <c r="B52" s="128" t="s">
        <v>65</v>
      </c>
      <c r="C52" s="128" t="s">
        <v>66</v>
      </c>
      <c r="D52" s="129">
        <v>48005</v>
      </c>
      <c r="E52" s="127">
        <v>298280</v>
      </c>
      <c r="F52" s="130"/>
      <c r="G52" s="130"/>
      <c r="H52" s="130">
        <v>0</v>
      </c>
      <c r="I52" s="119">
        <f t="shared" si="0"/>
        <v>0</v>
      </c>
      <c r="J52" s="119"/>
    </row>
    <row r="53" spans="1:10" ht="27" customHeight="1">
      <c r="A53" s="159" t="s">
        <v>242</v>
      </c>
      <c r="B53" s="160" t="s">
        <v>3</v>
      </c>
      <c r="C53" s="159" t="s">
        <v>243</v>
      </c>
      <c r="D53" s="161"/>
      <c r="E53" s="162">
        <f>E54+E63</f>
        <v>23079</v>
      </c>
      <c r="F53" s="162">
        <f aca="true" t="shared" si="3" ref="E53:G54">F54</f>
        <v>13800</v>
      </c>
      <c r="G53" s="162">
        <f>G54+G64</f>
        <v>92444</v>
      </c>
      <c r="H53" s="162">
        <f>H54+H63</f>
        <v>27101.18</v>
      </c>
      <c r="I53" s="119">
        <f t="shared" si="0"/>
        <v>117.42787815763248</v>
      </c>
      <c r="J53" s="119">
        <f>H53/G53*100</f>
        <v>29.31632123231362</v>
      </c>
    </row>
    <row r="54" spans="1:10" ht="27" customHeight="1">
      <c r="A54" s="124"/>
      <c r="B54" s="123">
        <v>3</v>
      </c>
      <c r="C54" s="123" t="s">
        <v>172</v>
      </c>
      <c r="D54" s="125"/>
      <c r="E54" s="131">
        <f t="shared" si="3"/>
        <v>15879</v>
      </c>
      <c r="F54" s="131">
        <f t="shared" si="3"/>
        <v>13800</v>
      </c>
      <c r="G54" s="131">
        <f t="shared" si="3"/>
        <v>30000</v>
      </c>
      <c r="H54" s="131">
        <f>H55</f>
        <v>14798.18</v>
      </c>
      <c r="I54" s="119">
        <f t="shared" si="0"/>
        <v>93.19340008816677</v>
      </c>
      <c r="J54" s="119">
        <f>H54/G54*100</f>
        <v>49.32726666666667</v>
      </c>
    </row>
    <row r="55" spans="1:10" ht="27" customHeight="1">
      <c r="A55" s="124"/>
      <c r="B55" s="123">
        <v>32</v>
      </c>
      <c r="C55" s="123" t="s">
        <v>171</v>
      </c>
      <c r="D55" s="125"/>
      <c r="E55" s="131">
        <f>E56+E58</f>
        <v>15879</v>
      </c>
      <c r="F55" s="131">
        <f>F56+F58+F61</f>
        <v>13800</v>
      </c>
      <c r="G55" s="131">
        <f>G56+G58+G61</f>
        <v>30000</v>
      </c>
      <c r="H55" s="131">
        <f>H56+H58+H61</f>
        <v>14798.18</v>
      </c>
      <c r="I55" s="119">
        <f t="shared" si="0"/>
        <v>93.19340008816677</v>
      </c>
      <c r="J55" s="119">
        <f>H55/G55*100</f>
        <v>49.32726666666667</v>
      </c>
    </row>
    <row r="56" spans="1:10" ht="27" customHeight="1">
      <c r="A56" s="124"/>
      <c r="B56" s="123" t="s">
        <v>37</v>
      </c>
      <c r="C56" s="123" t="s">
        <v>38</v>
      </c>
      <c r="D56" s="125"/>
      <c r="E56" s="126">
        <f>SUM(E57)</f>
        <v>8105</v>
      </c>
      <c r="F56" s="130">
        <v>6000</v>
      </c>
      <c r="G56" s="130">
        <v>14000</v>
      </c>
      <c r="H56" s="131">
        <f>H57</f>
        <v>6365.36</v>
      </c>
      <c r="I56" s="119">
        <f t="shared" si="0"/>
        <v>78.5362122146823</v>
      </c>
      <c r="J56" s="119">
        <f>H56/G56*100</f>
        <v>45.466857142857144</v>
      </c>
    </row>
    <row r="57" spans="1:10" ht="27" customHeight="1">
      <c r="A57" s="124"/>
      <c r="B57" s="128">
        <v>3223</v>
      </c>
      <c r="C57" s="128" t="s">
        <v>44</v>
      </c>
      <c r="D57" s="129">
        <v>32300</v>
      </c>
      <c r="E57" s="127">
        <v>8105</v>
      </c>
      <c r="F57" s="130"/>
      <c r="G57" s="130"/>
      <c r="H57" s="130">
        <v>6365.36</v>
      </c>
      <c r="I57" s="119">
        <f t="shared" si="0"/>
        <v>78.5362122146823</v>
      </c>
      <c r="J57" s="119"/>
    </row>
    <row r="58" spans="1:10" ht="27" customHeight="1">
      <c r="A58" s="124"/>
      <c r="B58" s="123" t="s">
        <v>14</v>
      </c>
      <c r="C58" s="123" t="s">
        <v>15</v>
      </c>
      <c r="D58" s="125"/>
      <c r="E58" s="126">
        <f>E59+E60</f>
        <v>7774</v>
      </c>
      <c r="F58" s="130">
        <v>6800</v>
      </c>
      <c r="G58" s="130">
        <v>13000</v>
      </c>
      <c r="H58" s="131">
        <f>H59+H60</f>
        <v>5432.82</v>
      </c>
      <c r="I58" s="119">
        <f t="shared" si="0"/>
        <v>69.88448675070748</v>
      </c>
      <c r="J58" s="119">
        <f>H58/G58*100</f>
        <v>41.79092307692308</v>
      </c>
    </row>
    <row r="59" spans="1:10" ht="27" customHeight="1">
      <c r="A59" s="128"/>
      <c r="B59" s="128">
        <v>3231</v>
      </c>
      <c r="C59" s="128" t="s">
        <v>53</v>
      </c>
      <c r="D59" s="129">
        <v>32300</v>
      </c>
      <c r="E59" s="127">
        <v>1785</v>
      </c>
      <c r="F59" s="130"/>
      <c r="G59" s="130"/>
      <c r="H59" s="130">
        <v>2186</v>
      </c>
      <c r="I59" s="119">
        <f t="shared" si="0"/>
        <v>122.46498599439776</v>
      </c>
      <c r="J59" s="119"/>
    </row>
    <row r="60" spans="1:10" ht="27" customHeight="1">
      <c r="A60" s="128"/>
      <c r="B60" s="128" t="s">
        <v>41</v>
      </c>
      <c r="C60" s="128" t="s">
        <v>54</v>
      </c>
      <c r="D60" s="129">
        <v>32300</v>
      </c>
      <c r="E60" s="127">
        <v>5989</v>
      </c>
      <c r="F60" s="130"/>
      <c r="G60" s="130"/>
      <c r="H60" s="130">
        <v>3246.82</v>
      </c>
      <c r="I60" s="119">
        <f t="shared" si="0"/>
        <v>54.213057271664724</v>
      </c>
      <c r="J60" s="119"/>
    </row>
    <row r="61" spans="1:10" ht="27" customHeight="1">
      <c r="A61" s="124"/>
      <c r="B61" s="123" t="s">
        <v>10</v>
      </c>
      <c r="C61" s="123" t="s">
        <v>11</v>
      </c>
      <c r="D61" s="125"/>
      <c r="E61" s="130">
        <v>0</v>
      </c>
      <c r="F61" s="130">
        <v>1000</v>
      </c>
      <c r="G61" s="130">
        <v>3000</v>
      </c>
      <c r="H61" s="130">
        <f>H62</f>
        <v>3000</v>
      </c>
      <c r="I61" s="119"/>
      <c r="J61" s="119">
        <f>H61/G61*100</f>
        <v>100</v>
      </c>
    </row>
    <row r="62" spans="1:10" ht="27" customHeight="1">
      <c r="A62" s="128"/>
      <c r="B62" s="128" t="s">
        <v>17</v>
      </c>
      <c r="C62" s="128" t="s">
        <v>30</v>
      </c>
      <c r="D62" s="129">
        <v>32300</v>
      </c>
      <c r="E62" s="127">
        <v>0</v>
      </c>
      <c r="F62" s="130"/>
      <c r="G62" s="130"/>
      <c r="H62" s="130">
        <v>3000</v>
      </c>
      <c r="I62" s="119"/>
      <c r="J62" s="119"/>
    </row>
    <row r="63" spans="1:10" ht="27" customHeight="1">
      <c r="A63" s="128">
        <v>62300</v>
      </c>
      <c r="B63" s="128"/>
      <c r="C63" s="123" t="s">
        <v>247</v>
      </c>
      <c r="D63" s="129"/>
      <c r="E63" s="127">
        <v>7200</v>
      </c>
      <c r="F63" s="130"/>
      <c r="G63" s="130"/>
      <c r="H63" s="131">
        <f>SUM(H67+H69)</f>
        <v>12303</v>
      </c>
      <c r="I63" s="119">
        <f t="shared" si="0"/>
        <v>170.875</v>
      </c>
      <c r="J63" s="119"/>
    </row>
    <row r="64" spans="1:10" ht="27" customHeight="1">
      <c r="A64" s="124"/>
      <c r="B64" s="123">
        <v>32</v>
      </c>
      <c r="C64" s="123" t="s">
        <v>171</v>
      </c>
      <c r="D64" s="125"/>
      <c r="E64" s="131">
        <f>E65</f>
        <v>7200</v>
      </c>
      <c r="F64" s="131">
        <v>0</v>
      </c>
      <c r="G64" s="131">
        <v>62444</v>
      </c>
      <c r="H64" s="131">
        <f>H65</f>
        <v>6151.5</v>
      </c>
      <c r="I64" s="119">
        <f t="shared" si="0"/>
        <v>85.4375</v>
      </c>
      <c r="J64" s="119">
        <f>H64/G64*100</f>
        <v>9.851226699122414</v>
      </c>
    </row>
    <row r="65" spans="1:10" ht="27" customHeight="1">
      <c r="A65" s="124"/>
      <c r="B65" s="123">
        <v>322</v>
      </c>
      <c r="C65" s="123" t="s">
        <v>38</v>
      </c>
      <c r="D65" s="125"/>
      <c r="E65" s="126">
        <f>SUM(E66)</f>
        <v>7200</v>
      </c>
      <c r="F65" s="130">
        <v>0</v>
      </c>
      <c r="G65" s="130">
        <v>56292</v>
      </c>
      <c r="H65" s="131">
        <f>H67</f>
        <v>6151.5</v>
      </c>
      <c r="I65" s="119">
        <f t="shared" si="0"/>
        <v>85.4375</v>
      </c>
      <c r="J65" s="119">
        <f>H65/G65*100</f>
        <v>10.927840545725857</v>
      </c>
    </row>
    <row r="66" spans="1:10" ht="27" customHeight="1">
      <c r="A66" s="128"/>
      <c r="B66" s="128" t="s">
        <v>46</v>
      </c>
      <c r="C66" s="128" t="s">
        <v>47</v>
      </c>
      <c r="D66" s="129">
        <v>62300</v>
      </c>
      <c r="E66" s="127">
        <v>7200</v>
      </c>
      <c r="F66" s="130"/>
      <c r="G66" s="130"/>
      <c r="H66" s="130">
        <v>0</v>
      </c>
      <c r="I66" s="119">
        <f t="shared" si="0"/>
        <v>0</v>
      </c>
      <c r="J66" s="119"/>
    </row>
    <row r="67" spans="1:10" ht="27" customHeight="1">
      <c r="A67" s="128"/>
      <c r="B67" s="128">
        <v>3225</v>
      </c>
      <c r="C67" s="128" t="s">
        <v>51</v>
      </c>
      <c r="D67" s="129">
        <v>62300</v>
      </c>
      <c r="E67" s="127">
        <v>0</v>
      </c>
      <c r="F67" s="130"/>
      <c r="G67" s="130"/>
      <c r="H67" s="130">
        <v>6151.5</v>
      </c>
      <c r="I67" s="119"/>
      <c r="J67" s="119"/>
    </row>
    <row r="68" spans="1:10" ht="27" customHeight="1">
      <c r="A68" s="124"/>
      <c r="B68" s="123">
        <v>381</v>
      </c>
      <c r="C68" s="123" t="s">
        <v>367</v>
      </c>
      <c r="D68" s="125"/>
      <c r="E68" s="126">
        <f>SUM(E69)</f>
        <v>0</v>
      </c>
      <c r="F68" s="130">
        <v>0</v>
      </c>
      <c r="G68" s="130">
        <v>6152</v>
      </c>
      <c r="H68" s="131">
        <f>H69</f>
        <v>6151.5</v>
      </c>
      <c r="I68" s="119"/>
      <c r="J68" s="119">
        <f>H68/G68*100</f>
        <v>99.99187256176853</v>
      </c>
    </row>
    <row r="69" spans="1:10" ht="27" customHeight="1">
      <c r="A69" s="128"/>
      <c r="B69" s="128">
        <v>3812</v>
      </c>
      <c r="C69" s="128" t="s">
        <v>365</v>
      </c>
      <c r="D69" s="129">
        <v>62300</v>
      </c>
      <c r="E69" s="127">
        <v>0</v>
      </c>
      <c r="F69" s="130"/>
      <c r="G69" s="130"/>
      <c r="H69" s="130">
        <v>6151.5</v>
      </c>
      <c r="I69" s="119"/>
      <c r="J69" s="119"/>
    </row>
    <row r="70" spans="1:10" ht="27" customHeight="1">
      <c r="A70" s="159" t="s">
        <v>248</v>
      </c>
      <c r="B70" s="160" t="s">
        <v>3</v>
      </c>
      <c r="C70" s="159" t="s">
        <v>249</v>
      </c>
      <c r="D70" s="161"/>
      <c r="E70" s="162">
        <f>E71</f>
        <v>9555379</v>
      </c>
      <c r="F70" s="162">
        <f>F71</f>
        <v>9493850</v>
      </c>
      <c r="G70" s="162">
        <f>G71</f>
        <v>10470714</v>
      </c>
      <c r="H70" s="162">
        <f>H71</f>
        <v>10423476.090000002</v>
      </c>
      <c r="I70" s="119">
        <f t="shared" si="0"/>
        <v>109.08490484783493</v>
      </c>
      <c r="J70" s="119">
        <f>H70/G70*100</f>
        <v>99.54885684013527</v>
      </c>
    </row>
    <row r="71" spans="1:10" ht="27" customHeight="1">
      <c r="A71" s="124"/>
      <c r="B71" s="123">
        <v>3</v>
      </c>
      <c r="C71" s="123" t="s">
        <v>172</v>
      </c>
      <c r="D71" s="125"/>
      <c r="E71" s="126">
        <f>E72+E81+E92</f>
        <v>9555379</v>
      </c>
      <c r="F71" s="126">
        <f>F72+F81+F92</f>
        <v>9493850</v>
      </c>
      <c r="G71" s="126">
        <f>G72+G81+G92</f>
        <v>10470714</v>
      </c>
      <c r="H71" s="126">
        <f>H72+H81+H92</f>
        <v>10423476.090000002</v>
      </c>
      <c r="I71" s="119">
        <f t="shared" si="0"/>
        <v>109.08490484783493</v>
      </c>
      <c r="J71" s="119">
        <f>H71/G71*100</f>
        <v>99.54885684013527</v>
      </c>
    </row>
    <row r="72" spans="1:10" ht="27" customHeight="1">
      <c r="A72" s="124"/>
      <c r="B72" s="123">
        <v>31</v>
      </c>
      <c r="C72" s="123" t="s">
        <v>250</v>
      </c>
      <c r="D72" s="125"/>
      <c r="E72" s="126">
        <f>E73+E76+E78</f>
        <v>9276126</v>
      </c>
      <c r="F72" s="126">
        <f>F73+F76+F78</f>
        <v>9182250</v>
      </c>
      <c r="G72" s="126">
        <f>G73+G76+G78</f>
        <v>9952000</v>
      </c>
      <c r="H72" s="126">
        <f>H73+H76+H78</f>
        <v>9940344.790000001</v>
      </c>
      <c r="I72" s="119">
        <f t="shared" si="0"/>
        <v>107.16051927280851</v>
      </c>
      <c r="J72" s="119">
        <f>H72/G72*100</f>
        <v>99.88288575160773</v>
      </c>
    </row>
    <row r="73" spans="1:10" ht="27" customHeight="1">
      <c r="A73" s="124"/>
      <c r="B73" s="123">
        <v>311</v>
      </c>
      <c r="C73" s="123" t="s">
        <v>251</v>
      </c>
      <c r="D73" s="125"/>
      <c r="E73" s="126">
        <f>E74+E75</f>
        <v>7726124</v>
      </c>
      <c r="F73" s="130">
        <v>7650000</v>
      </c>
      <c r="G73" s="130">
        <v>8170000</v>
      </c>
      <c r="H73" s="131">
        <f>H74+H75</f>
        <v>8212402.9</v>
      </c>
      <c r="I73" s="119">
        <f t="shared" si="0"/>
        <v>106.29395671102353</v>
      </c>
      <c r="J73" s="119">
        <f>H73/G73*100</f>
        <v>100.51900734394125</v>
      </c>
    </row>
    <row r="74" spans="1:10" ht="27" customHeight="1">
      <c r="A74" s="128"/>
      <c r="B74" s="128">
        <v>3111</v>
      </c>
      <c r="C74" s="128" t="s">
        <v>251</v>
      </c>
      <c r="D74" s="129">
        <v>53082</v>
      </c>
      <c r="E74" s="127">
        <v>7709785</v>
      </c>
      <c r="F74" s="130"/>
      <c r="G74" s="130"/>
      <c r="H74" s="130">
        <v>8147768.92</v>
      </c>
      <c r="I74" s="119">
        <f t="shared" si="0"/>
        <v>105.68088370817085</v>
      </c>
      <c r="J74" s="119"/>
    </row>
    <row r="75" spans="1:10" ht="27" customHeight="1">
      <c r="A75" s="128"/>
      <c r="B75" s="128">
        <v>3111</v>
      </c>
      <c r="C75" s="128" t="s">
        <v>252</v>
      </c>
      <c r="D75" s="129">
        <v>53082</v>
      </c>
      <c r="E75" s="127">
        <v>16339</v>
      </c>
      <c r="F75" s="130"/>
      <c r="G75" s="130"/>
      <c r="H75" s="130">
        <v>64633.98</v>
      </c>
      <c r="I75" s="119">
        <f t="shared" si="0"/>
        <v>395.58100250933353</v>
      </c>
      <c r="J75" s="119"/>
    </row>
    <row r="76" spans="1:10" ht="27" customHeight="1">
      <c r="A76" s="124"/>
      <c r="B76" s="123">
        <v>312</v>
      </c>
      <c r="C76" s="123" t="s">
        <v>253</v>
      </c>
      <c r="D76" s="125"/>
      <c r="E76" s="126">
        <f>E77</f>
        <v>276204</v>
      </c>
      <c r="F76" s="130">
        <v>270000</v>
      </c>
      <c r="G76" s="130">
        <v>420000</v>
      </c>
      <c r="H76" s="131">
        <f>H77</f>
        <v>372835.5</v>
      </c>
      <c r="I76" s="119">
        <f aca="true" t="shared" si="4" ref="I76:I139">H76/E76*100</f>
        <v>134.9855541556241</v>
      </c>
      <c r="J76" s="119">
        <f>H76/G76*100</f>
        <v>88.77035714285715</v>
      </c>
    </row>
    <row r="77" spans="1:10" ht="27" customHeight="1">
      <c r="A77" s="128"/>
      <c r="B77" s="128">
        <v>3121</v>
      </c>
      <c r="C77" s="128" t="s">
        <v>261</v>
      </c>
      <c r="D77" s="129">
        <v>53082</v>
      </c>
      <c r="E77" s="127">
        <v>276204</v>
      </c>
      <c r="F77" s="130"/>
      <c r="G77" s="130"/>
      <c r="H77" s="130">
        <v>372835.5</v>
      </c>
      <c r="I77" s="119">
        <f t="shared" si="4"/>
        <v>134.9855541556241</v>
      </c>
      <c r="J77" s="119"/>
    </row>
    <row r="78" spans="1:10" ht="27" customHeight="1">
      <c r="A78" s="124"/>
      <c r="B78" s="123">
        <v>313</v>
      </c>
      <c r="C78" s="123" t="s">
        <v>254</v>
      </c>
      <c r="D78" s="125"/>
      <c r="E78" s="126">
        <f>E79+E80</f>
        <v>1273798</v>
      </c>
      <c r="F78" s="127">
        <v>1262250</v>
      </c>
      <c r="G78" s="127">
        <v>1362000</v>
      </c>
      <c r="H78" s="126">
        <f>H79+H80</f>
        <v>1355106.3900000001</v>
      </c>
      <c r="I78" s="119">
        <f t="shared" si="4"/>
        <v>106.38314630734232</v>
      </c>
      <c r="J78" s="119">
        <f>H78/G78*100</f>
        <v>99.49386123348019</v>
      </c>
    </row>
    <row r="79" spans="1:10" ht="27" customHeight="1">
      <c r="A79" s="128"/>
      <c r="B79" s="128">
        <v>3132</v>
      </c>
      <c r="C79" s="128" t="s">
        <v>255</v>
      </c>
      <c r="D79" s="129">
        <v>53082</v>
      </c>
      <c r="E79" s="127">
        <v>1273520</v>
      </c>
      <c r="F79" s="130"/>
      <c r="G79" s="130"/>
      <c r="H79" s="130">
        <v>1354007.55</v>
      </c>
      <c r="I79" s="119">
        <f t="shared" si="4"/>
        <v>106.320085275457</v>
      </c>
      <c r="J79" s="119"/>
    </row>
    <row r="80" spans="1:10" ht="27" customHeight="1">
      <c r="A80" s="128"/>
      <c r="B80" s="128">
        <v>3133</v>
      </c>
      <c r="C80" s="128" t="s">
        <v>256</v>
      </c>
      <c r="D80" s="129">
        <v>53082</v>
      </c>
      <c r="E80" s="127">
        <v>278</v>
      </c>
      <c r="F80" s="130"/>
      <c r="G80" s="130"/>
      <c r="H80" s="130">
        <v>1098.84</v>
      </c>
      <c r="I80" s="119">
        <f t="shared" si="4"/>
        <v>395.2661870503597</v>
      </c>
      <c r="J80" s="119"/>
    </row>
    <row r="81" spans="1:10" ht="27" customHeight="1">
      <c r="A81" s="124"/>
      <c r="B81" s="123">
        <v>32</v>
      </c>
      <c r="C81" s="123" t="s">
        <v>171</v>
      </c>
      <c r="D81" s="125"/>
      <c r="E81" s="126">
        <f>E82+E86+E89</f>
        <v>273068</v>
      </c>
      <c r="F81" s="127">
        <f>F82+F89</f>
        <v>311600</v>
      </c>
      <c r="G81" s="127">
        <f>G82+G89+G86</f>
        <v>485714</v>
      </c>
      <c r="H81" s="126">
        <f>H82+H86+H89</f>
        <v>458356.22000000003</v>
      </c>
      <c r="I81" s="119">
        <f t="shared" si="4"/>
        <v>167.854241434368</v>
      </c>
      <c r="J81" s="119">
        <f>H81/G81*100</f>
        <v>94.36751256912504</v>
      </c>
    </row>
    <row r="82" spans="1:10" ht="27" customHeight="1">
      <c r="A82" s="124"/>
      <c r="B82" s="123">
        <v>321</v>
      </c>
      <c r="C82" s="123" t="s">
        <v>6</v>
      </c>
      <c r="D82" s="125"/>
      <c r="E82" s="126">
        <f>E83</f>
        <v>233729</v>
      </c>
      <c r="F82" s="127">
        <v>281000</v>
      </c>
      <c r="G82" s="127">
        <v>350000</v>
      </c>
      <c r="H82" s="126">
        <f>H83</f>
        <v>348386.56</v>
      </c>
      <c r="I82" s="119">
        <f t="shared" si="4"/>
        <v>149.0557697162098</v>
      </c>
      <c r="J82" s="119">
        <f>H82/G82*100</f>
        <v>99.53901714285715</v>
      </c>
    </row>
    <row r="83" spans="1:10" ht="27" customHeight="1">
      <c r="A83" s="128"/>
      <c r="B83" s="128">
        <v>3212</v>
      </c>
      <c r="C83" s="128" t="s">
        <v>257</v>
      </c>
      <c r="D83" s="129">
        <v>53082</v>
      </c>
      <c r="E83" s="127">
        <v>233729</v>
      </c>
      <c r="F83" s="130"/>
      <c r="G83" s="130"/>
      <c r="H83" s="130">
        <v>348386.56</v>
      </c>
      <c r="I83" s="119">
        <f t="shared" si="4"/>
        <v>149.0557697162098</v>
      </c>
      <c r="J83" s="119"/>
    </row>
    <row r="84" spans="1:10" ht="27" customHeight="1">
      <c r="A84" s="124"/>
      <c r="B84" s="123" t="s">
        <v>37</v>
      </c>
      <c r="C84" s="123" t="s">
        <v>38</v>
      </c>
      <c r="D84" s="125"/>
      <c r="E84" s="126">
        <v>0</v>
      </c>
      <c r="F84" s="130">
        <v>0</v>
      </c>
      <c r="G84" s="130">
        <v>0</v>
      </c>
      <c r="H84" s="131">
        <v>0</v>
      </c>
      <c r="I84" s="119"/>
      <c r="J84" s="119"/>
    </row>
    <row r="85" spans="1:10" ht="27" customHeight="1">
      <c r="A85" s="128"/>
      <c r="B85" s="128" t="s">
        <v>46</v>
      </c>
      <c r="C85" s="128" t="s">
        <v>47</v>
      </c>
      <c r="D85" s="129">
        <v>53082</v>
      </c>
      <c r="E85" s="127">
        <v>0</v>
      </c>
      <c r="F85" s="130"/>
      <c r="G85" s="130"/>
      <c r="H85" s="130">
        <v>0</v>
      </c>
      <c r="I85" s="119"/>
      <c r="J85" s="119"/>
    </row>
    <row r="86" spans="1:10" ht="27" customHeight="1">
      <c r="A86" s="124"/>
      <c r="B86" s="123" t="s">
        <v>14</v>
      </c>
      <c r="C86" s="123" t="s">
        <v>15</v>
      </c>
      <c r="D86" s="125"/>
      <c r="E86" s="126">
        <f>E87</f>
        <v>4663</v>
      </c>
      <c r="F86" s="130">
        <v>0</v>
      </c>
      <c r="G86" s="130">
        <v>24101</v>
      </c>
      <c r="H86" s="131">
        <f>H87+H88</f>
        <v>19438.72</v>
      </c>
      <c r="I86" s="119">
        <f t="shared" si="4"/>
        <v>416.8715419257989</v>
      </c>
      <c r="J86" s="119">
        <f>H86/G86*100</f>
        <v>80.65524252105722</v>
      </c>
    </row>
    <row r="87" spans="1:10" ht="27" customHeight="1">
      <c r="A87" s="128"/>
      <c r="B87" s="128" t="s">
        <v>42</v>
      </c>
      <c r="C87" s="128" t="s">
        <v>59</v>
      </c>
      <c r="D87" s="129">
        <v>53082</v>
      </c>
      <c r="E87" s="127">
        <v>4663</v>
      </c>
      <c r="F87" s="130"/>
      <c r="G87" s="130"/>
      <c r="H87" s="130">
        <v>10800</v>
      </c>
      <c r="I87" s="119">
        <f t="shared" si="4"/>
        <v>231.61055114733006</v>
      </c>
      <c r="J87" s="119"/>
    </row>
    <row r="88" spans="1:10" ht="27" customHeight="1">
      <c r="A88" s="128"/>
      <c r="B88" s="128">
        <v>3237</v>
      </c>
      <c r="C88" s="128" t="s">
        <v>19</v>
      </c>
      <c r="D88" s="129">
        <v>53082</v>
      </c>
      <c r="E88" s="127">
        <v>0</v>
      </c>
      <c r="F88" s="130"/>
      <c r="G88" s="130"/>
      <c r="H88" s="130">
        <v>8638.72</v>
      </c>
      <c r="I88" s="119"/>
      <c r="J88" s="119"/>
    </row>
    <row r="89" spans="1:10" ht="27" customHeight="1">
      <c r="A89" s="124"/>
      <c r="B89" s="123">
        <v>329</v>
      </c>
      <c r="C89" s="123" t="s">
        <v>30</v>
      </c>
      <c r="D89" s="125"/>
      <c r="E89" s="126">
        <f>E90+E91</f>
        <v>34676</v>
      </c>
      <c r="F89" s="127">
        <v>30600</v>
      </c>
      <c r="G89" s="127">
        <v>111613</v>
      </c>
      <c r="H89" s="126">
        <f>H90+H91</f>
        <v>90530.94</v>
      </c>
      <c r="I89" s="119">
        <f t="shared" si="4"/>
        <v>261.07665243972775</v>
      </c>
      <c r="J89" s="119">
        <f>H89/G89*100</f>
        <v>81.11146551029003</v>
      </c>
    </row>
    <row r="90" spans="1:10" ht="27" customHeight="1">
      <c r="A90" s="128"/>
      <c r="B90" s="128">
        <v>3295</v>
      </c>
      <c r="C90" s="128" t="s">
        <v>55</v>
      </c>
      <c r="D90" s="129">
        <v>53082</v>
      </c>
      <c r="E90" s="127">
        <v>32738</v>
      </c>
      <c r="F90" s="130"/>
      <c r="G90" s="130"/>
      <c r="H90" s="130">
        <v>59173.79</v>
      </c>
      <c r="I90" s="119">
        <f t="shared" si="4"/>
        <v>180.74955708962062</v>
      </c>
      <c r="J90" s="119"/>
    </row>
    <row r="91" spans="1:10" ht="27" customHeight="1">
      <c r="A91" s="128"/>
      <c r="B91" s="128">
        <v>3296</v>
      </c>
      <c r="C91" s="128" t="s">
        <v>258</v>
      </c>
      <c r="D91" s="129">
        <v>53082</v>
      </c>
      <c r="E91" s="127">
        <v>1938</v>
      </c>
      <c r="F91" s="130"/>
      <c r="G91" s="130"/>
      <c r="H91" s="130">
        <v>31357.15</v>
      </c>
      <c r="I91" s="119">
        <f t="shared" si="4"/>
        <v>1618.015995872033</v>
      </c>
      <c r="J91" s="119"/>
    </row>
    <row r="92" spans="1:10" ht="27" customHeight="1">
      <c r="A92" s="124"/>
      <c r="B92" s="123">
        <v>34</v>
      </c>
      <c r="C92" s="123" t="s">
        <v>173</v>
      </c>
      <c r="D92" s="125"/>
      <c r="E92" s="126">
        <f>E93</f>
        <v>6185</v>
      </c>
      <c r="F92" s="127">
        <f aca="true" t="shared" si="5" ref="F92:H93">F93</f>
        <v>0</v>
      </c>
      <c r="G92" s="127">
        <v>33000</v>
      </c>
      <c r="H92" s="126">
        <f t="shared" si="5"/>
        <v>24775.08</v>
      </c>
      <c r="I92" s="119">
        <f t="shared" si="4"/>
        <v>400.5671786580437</v>
      </c>
      <c r="J92" s="119">
        <f>H92/G92*100</f>
        <v>75.07600000000001</v>
      </c>
    </row>
    <row r="93" spans="1:10" ht="27" customHeight="1">
      <c r="A93" s="124"/>
      <c r="B93" s="123">
        <v>343</v>
      </c>
      <c r="C93" s="123" t="s">
        <v>259</v>
      </c>
      <c r="D93" s="125"/>
      <c r="E93" s="126">
        <f>E94</f>
        <v>6185</v>
      </c>
      <c r="F93" s="127">
        <f t="shared" si="5"/>
        <v>0</v>
      </c>
      <c r="G93" s="127">
        <v>33000</v>
      </c>
      <c r="H93" s="126">
        <f t="shared" si="5"/>
        <v>24775.08</v>
      </c>
      <c r="I93" s="119">
        <f t="shared" si="4"/>
        <v>400.5671786580437</v>
      </c>
      <c r="J93" s="119">
        <f>H93/G93*100</f>
        <v>75.07600000000001</v>
      </c>
    </row>
    <row r="94" spans="1:10" ht="27" customHeight="1">
      <c r="A94" s="128"/>
      <c r="B94" s="128">
        <v>3433</v>
      </c>
      <c r="C94" s="128" t="s">
        <v>259</v>
      </c>
      <c r="D94" s="129">
        <v>53082</v>
      </c>
      <c r="E94" s="127">
        <v>6185</v>
      </c>
      <c r="F94" s="130"/>
      <c r="G94" s="130"/>
      <c r="H94" s="130">
        <v>24775.08</v>
      </c>
      <c r="I94" s="119">
        <f t="shared" si="4"/>
        <v>400.5671786580437</v>
      </c>
      <c r="J94" s="119"/>
    </row>
    <row r="95" spans="1:10" ht="27" customHeight="1">
      <c r="A95" s="121">
        <v>2102</v>
      </c>
      <c r="B95" s="122" t="s">
        <v>2</v>
      </c>
      <c r="C95" s="121" t="s">
        <v>260</v>
      </c>
      <c r="D95" s="122"/>
      <c r="E95" s="108">
        <f>SUM(E96)</f>
        <v>359584</v>
      </c>
      <c r="F95" s="108">
        <f>SUM(F96)</f>
        <v>433022</v>
      </c>
      <c r="G95" s="108">
        <f>SUM(G96)</f>
        <v>874896</v>
      </c>
      <c r="H95" s="108">
        <f>SUM(H96)</f>
        <v>852885.23</v>
      </c>
      <c r="I95" s="119">
        <f t="shared" si="4"/>
        <v>237.1866462356501</v>
      </c>
      <c r="J95" s="119">
        <f>H95/G95*100</f>
        <v>97.48418440591796</v>
      </c>
    </row>
    <row r="96" spans="1:10" ht="27" customHeight="1">
      <c r="A96" s="159" t="s">
        <v>262</v>
      </c>
      <c r="B96" s="160" t="s">
        <v>3</v>
      </c>
      <c r="C96" s="159" t="s">
        <v>263</v>
      </c>
      <c r="D96" s="161"/>
      <c r="E96" s="162">
        <f>E97</f>
        <v>359584</v>
      </c>
      <c r="F96" s="162">
        <f>F97</f>
        <v>433022</v>
      </c>
      <c r="G96" s="162">
        <f>G97</f>
        <v>874896</v>
      </c>
      <c r="H96" s="162">
        <f>H97</f>
        <v>852885.23</v>
      </c>
      <c r="I96" s="119">
        <f t="shared" si="4"/>
        <v>237.1866462356501</v>
      </c>
      <c r="J96" s="119">
        <f>H96/G96*100</f>
        <v>97.48418440591796</v>
      </c>
    </row>
    <row r="97" spans="1:10" ht="27" customHeight="1">
      <c r="A97" s="124"/>
      <c r="B97" s="123">
        <v>3</v>
      </c>
      <c r="C97" s="123" t="s">
        <v>172</v>
      </c>
      <c r="D97" s="125"/>
      <c r="E97" s="126">
        <f>SUM(E98,E103)</f>
        <v>359584</v>
      </c>
      <c r="F97" s="131">
        <f>SUM(F98,F103)</f>
        <v>433022</v>
      </c>
      <c r="G97" s="131">
        <f>SUM(G98,G103)</f>
        <v>874896</v>
      </c>
      <c r="H97" s="131">
        <f>SUM(H98,H103)</f>
        <v>852885.23</v>
      </c>
      <c r="I97" s="119">
        <f t="shared" si="4"/>
        <v>237.1866462356501</v>
      </c>
      <c r="J97" s="119">
        <f>H97/G97*100</f>
        <v>97.48418440591796</v>
      </c>
    </row>
    <row r="98" spans="1:10" ht="27" customHeight="1">
      <c r="A98" s="124"/>
      <c r="B98" s="123">
        <v>32</v>
      </c>
      <c r="C98" s="123" t="s">
        <v>171</v>
      </c>
      <c r="D98" s="125"/>
      <c r="E98" s="126">
        <f>E99+E101</f>
        <v>276292</v>
      </c>
      <c r="F98" s="131">
        <f>SUM(F99+F101)</f>
        <v>276137</v>
      </c>
      <c r="G98" s="131">
        <f>SUM(G99+G101)</f>
        <v>431896</v>
      </c>
      <c r="H98" s="131">
        <f>SUM(H99+H101)</f>
        <v>410038.23</v>
      </c>
      <c r="I98" s="119">
        <f t="shared" si="4"/>
        <v>148.4075651846597</v>
      </c>
      <c r="J98" s="119">
        <f>H98/G98*100</f>
        <v>94.9391126567507</v>
      </c>
    </row>
    <row r="99" spans="1:10" ht="27" customHeight="1">
      <c r="A99" s="124"/>
      <c r="B99" s="123">
        <v>322</v>
      </c>
      <c r="C99" s="123" t="s">
        <v>358</v>
      </c>
      <c r="D99" s="125"/>
      <c r="E99" s="126">
        <f>E100</f>
        <v>260818</v>
      </c>
      <c r="F99" s="130">
        <v>261000</v>
      </c>
      <c r="G99" s="130">
        <v>415000</v>
      </c>
      <c r="H99" s="131">
        <f>H100</f>
        <v>393424.41</v>
      </c>
      <c r="I99" s="119">
        <f t="shared" si="4"/>
        <v>150.84250703555736</v>
      </c>
      <c r="J99" s="119">
        <f>H99/G99*100</f>
        <v>94.8010626506024</v>
      </c>
    </row>
    <row r="100" spans="1:10" ht="27" customHeight="1">
      <c r="A100" s="128"/>
      <c r="B100" s="128">
        <v>3223</v>
      </c>
      <c r="C100" s="128" t="s">
        <v>44</v>
      </c>
      <c r="D100" s="129">
        <v>11001</v>
      </c>
      <c r="E100" s="127">
        <v>260818</v>
      </c>
      <c r="F100" s="130"/>
      <c r="G100" s="130"/>
      <c r="H100" s="130">
        <v>393424.41</v>
      </c>
      <c r="I100" s="119">
        <f t="shared" si="4"/>
        <v>150.84250703555736</v>
      </c>
      <c r="J100" s="119"/>
    </row>
    <row r="101" spans="1:10" ht="27" customHeight="1">
      <c r="A101" s="124"/>
      <c r="B101" s="123">
        <v>329</v>
      </c>
      <c r="C101" s="123" t="s">
        <v>30</v>
      </c>
      <c r="D101" s="125"/>
      <c r="E101" s="126">
        <f>E102</f>
        <v>15474</v>
      </c>
      <c r="F101" s="127">
        <v>15137</v>
      </c>
      <c r="G101" s="127">
        <v>16896</v>
      </c>
      <c r="H101" s="126">
        <f>H102</f>
        <v>16613.82</v>
      </c>
      <c r="I101" s="119">
        <f t="shared" si="4"/>
        <v>107.36603334625823</v>
      </c>
      <c r="J101" s="119">
        <f>H101/G101*100</f>
        <v>98.32990056818181</v>
      </c>
    </row>
    <row r="102" spans="1:10" ht="27" customHeight="1">
      <c r="A102" s="128"/>
      <c r="B102" s="128">
        <v>3292</v>
      </c>
      <c r="C102" s="128" t="s">
        <v>264</v>
      </c>
      <c r="D102" s="129">
        <v>11001</v>
      </c>
      <c r="E102" s="127">
        <v>15474</v>
      </c>
      <c r="F102" s="130"/>
      <c r="G102" s="130"/>
      <c r="H102" s="130">
        <v>16613.82</v>
      </c>
      <c r="I102" s="119">
        <f t="shared" si="4"/>
        <v>107.36603334625823</v>
      </c>
      <c r="J102" s="119"/>
    </row>
    <row r="103" spans="1:10" ht="27" customHeight="1">
      <c r="A103" s="124"/>
      <c r="B103" s="123">
        <v>37</v>
      </c>
      <c r="C103" s="123" t="s">
        <v>174</v>
      </c>
      <c r="D103" s="125"/>
      <c r="E103" s="126">
        <f>E104</f>
        <v>83292</v>
      </c>
      <c r="F103" s="131">
        <f aca="true" t="shared" si="6" ref="F103:H104">F104</f>
        <v>156885</v>
      </c>
      <c r="G103" s="131">
        <f t="shared" si="6"/>
        <v>443000</v>
      </c>
      <c r="H103" s="131">
        <f>H104</f>
        <v>442847</v>
      </c>
      <c r="I103" s="119">
        <f t="shared" si="4"/>
        <v>531.6801133362148</v>
      </c>
      <c r="J103" s="119">
        <f>H103/G103*100</f>
        <v>99.96546275395033</v>
      </c>
    </row>
    <row r="104" spans="1:10" ht="27" customHeight="1">
      <c r="A104" s="124"/>
      <c r="B104" s="123" t="s">
        <v>12</v>
      </c>
      <c r="C104" s="123" t="s">
        <v>13</v>
      </c>
      <c r="D104" s="125"/>
      <c r="E104" s="126">
        <f>E105</f>
        <v>83292</v>
      </c>
      <c r="F104" s="130">
        <v>156885</v>
      </c>
      <c r="G104" s="130">
        <v>443000</v>
      </c>
      <c r="H104" s="131">
        <f t="shared" si="6"/>
        <v>442847</v>
      </c>
      <c r="I104" s="119">
        <f t="shared" si="4"/>
        <v>531.6801133362148</v>
      </c>
      <c r="J104" s="119">
        <f>H104/G104*100</f>
        <v>99.96546275395033</v>
      </c>
    </row>
    <row r="105" spans="1:10" ht="27" customHeight="1">
      <c r="A105" s="128"/>
      <c r="B105" s="128" t="s">
        <v>65</v>
      </c>
      <c r="C105" s="128" t="s">
        <v>66</v>
      </c>
      <c r="D105" s="129">
        <v>11001</v>
      </c>
      <c r="E105" s="127">
        <v>83292</v>
      </c>
      <c r="F105" s="130"/>
      <c r="G105" s="130"/>
      <c r="H105" s="130">
        <v>442847</v>
      </c>
      <c r="I105" s="119">
        <f t="shared" si="4"/>
        <v>531.6801133362148</v>
      </c>
      <c r="J105" s="119"/>
    </row>
    <row r="106" spans="1:10" ht="27" customHeight="1">
      <c r="A106" s="121">
        <v>2301</v>
      </c>
      <c r="B106" s="122" t="s">
        <v>2</v>
      </c>
      <c r="C106" s="121" t="s">
        <v>265</v>
      </c>
      <c r="D106" s="122"/>
      <c r="E106" s="108">
        <f>SUM(E107+E136+E151+E174+E209+E231+E240+E253+E265+E275+E285+E292+E297)</f>
        <v>2312766</v>
      </c>
      <c r="F106" s="108">
        <f>SUM(F107+F136+F151+F174+F209+F231+F240+F253+F265+F275+F285+F292+F297)</f>
        <v>2318400</v>
      </c>
      <c r="G106" s="108">
        <f>SUM(G107+G136+G151+G174+G209+G231+G240+G253+G265+G275+G285+G292+G297+G130)</f>
        <v>3030668</v>
      </c>
      <c r="H106" s="108">
        <f>SUM(H107+H136+H151+H174+H209+H231+H240+H253+H265+H275+H285+H292+H297+H130)</f>
        <v>2668528.09</v>
      </c>
      <c r="I106" s="119">
        <f t="shared" si="4"/>
        <v>115.38253718707384</v>
      </c>
      <c r="J106" s="119">
        <f>H106/G106*100</f>
        <v>88.05082212898277</v>
      </c>
    </row>
    <row r="107" spans="1:10" ht="27" customHeight="1">
      <c r="A107" s="159" t="s">
        <v>382</v>
      </c>
      <c r="B107" s="160" t="s">
        <v>3</v>
      </c>
      <c r="C107" s="159" t="s">
        <v>266</v>
      </c>
      <c r="D107" s="161"/>
      <c r="E107" s="162">
        <f>SUM(E108)+E128</f>
        <v>29225</v>
      </c>
      <c r="F107" s="162">
        <f>SUM(F108)</f>
        <v>30000</v>
      </c>
      <c r="G107" s="162">
        <f>SUM(G108)</f>
        <v>38800</v>
      </c>
      <c r="H107" s="162">
        <f>SUM(H108)</f>
        <v>22156.25</v>
      </c>
      <c r="I107" s="119">
        <f t="shared" si="4"/>
        <v>75.81266039349872</v>
      </c>
      <c r="J107" s="119">
        <f>H107/G107*100</f>
        <v>57.10373711340206</v>
      </c>
    </row>
    <row r="108" spans="1:10" ht="27" customHeight="1">
      <c r="A108" s="124"/>
      <c r="B108" s="123">
        <v>3</v>
      </c>
      <c r="C108" s="123" t="s">
        <v>172</v>
      </c>
      <c r="D108" s="125"/>
      <c r="E108" s="126">
        <f>SUM(E114)+E129</f>
        <v>29025</v>
      </c>
      <c r="F108" s="126">
        <f>SUM(F114,F121)</f>
        <v>30000</v>
      </c>
      <c r="G108" s="126">
        <f>SUM(G109,G114,G121)</f>
        <v>38800</v>
      </c>
      <c r="H108" s="126">
        <f>SUM(H114,H121+H128+H109+H126)</f>
        <v>22156.25</v>
      </c>
      <c r="I108" s="119">
        <f t="shared" si="4"/>
        <v>76.33505598621878</v>
      </c>
      <c r="J108" s="119">
        <f>H108/G108*100</f>
        <v>57.10373711340206</v>
      </c>
    </row>
    <row r="109" spans="1:10" ht="27" customHeight="1">
      <c r="A109" s="124"/>
      <c r="B109" s="123">
        <v>31</v>
      </c>
      <c r="C109" s="123" t="s">
        <v>250</v>
      </c>
      <c r="D109" s="125"/>
      <c r="E109" s="126">
        <f>E110+E112</f>
        <v>0</v>
      </c>
      <c r="F109" s="126">
        <v>0</v>
      </c>
      <c r="G109" s="126">
        <v>1200</v>
      </c>
      <c r="H109" s="126">
        <f>H110+H112</f>
        <v>1200</v>
      </c>
      <c r="I109" s="119"/>
      <c r="J109" s="119">
        <f>H109/G109*100</f>
        <v>100</v>
      </c>
    </row>
    <row r="110" spans="1:11" ht="27" customHeight="1">
      <c r="A110" s="124"/>
      <c r="B110" s="123">
        <v>311</v>
      </c>
      <c r="C110" s="123" t="s">
        <v>251</v>
      </c>
      <c r="D110" s="125"/>
      <c r="E110" s="126">
        <f>E111</f>
        <v>0</v>
      </c>
      <c r="F110" s="130">
        <v>0</v>
      </c>
      <c r="G110" s="130">
        <v>0</v>
      </c>
      <c r="H110" s="131">
        <f>H111</f>
        <v>1030.04</v>
      </c>
      <c r="I110" s="119"/>
      <c r="J110" s="119"/>
      <c r="K110" s="148"/>
    </row>
    <row r="111" spans="1:10" ht="27" customHeight="1">
      <c r="A111" s="128"/>
      <c r="B111" s="128">
        <v>3111</v>
      </c>
      <c r="C111" s="128" t="s">
        <v>251</v>
      </c>
      <c r="D111" s="129">
        <v>58300</v>
      </c>
      <c r="E111" s="127">
        <v>0</v>
      </c>
      <c r="F111" s="130"/>
      <c r="G111" s="130"/>
      <c r="H111" s="130">
        <v>1030.04</v>
      </c>
      <c r="I111" s="119"/>
      <c r="J111" s="119"/>
    </row>
    <row r="112" spans="1:10" ht="27" customHeight="1">
      <c r="A112" s="124"/>
      <c r="B112" s="123">
        <v>313</v>
      </c>
      <c r="C112" s="123" t="s">
        <v>254</v>
      </c>
      <c r="D112" s="125"/>
      <c r="E112" s="126">
        <f>E113</f>
        <v>0</v>
      </c>
      <c r="F112" s="127">
        <v>0</v>
      </c>
      <c r="G112" s="127">
        <v>0</v>
      </c>
      <c r="H112" s="126">
        <f>H113</f>
        <v>169.96</v>
      </c>
      <c r="I112" s="119"/>
      <c r="J112" s="119"/>
    </row>
    <row r="113" spans="1:10" ht="27" customHeight="1">
      <c r="A113" s="128"/>
      <c r="B113" s="128">
        <v>3132</v>
      </c>
      <c r="C113" s="128" t="s">
        <v>255</v>
      </c>
      <c r="D113" s="129">
        <v>58300</v>
      </c>
      <c r="E113" s="127">
        <v>0</v>
      </c>
      <c r="F113" s="130"/>
      <c r="G113" s="130"/>
      <c r="H113" s="130">
        <v>169.96</v>
      </c>
      <c r="I113" s="119"/>
      <c r="J113" s="119"/>
    </row>
    <row r="114" spans="1:10" ht="27" customHeight="1">
      <c r="A114" s="124"/>
      <c r="B114" s="123">
        <v>32</v>
      </c>
      <c r="C114" s="123" t="s">
        <v>171</v>
      </c>
      <c r="D114" s="125"/>
      <c r="E114" s="126">
        <f>SUM(E115,E119)</f>
        <v>28825</v>
      </c>
      <c r="F114" s="126">
        <f>SUM(F115,F119)</f>
        <v>30000</v>
      </c>
      <c r="G114" s="126">
        <f>SUM(G115,G119+G126+G117)</f>
        <v>37600</v>
      </c>
      <c r="H114" s="126">
        <f>SUM(H115,H119+H117)</f>
        <v>20556.25</v>
      </c>
      <c r="I114" s="119">
        <f t="shared" si="4"/>
        <v>71.31396357328708</v>
      </c>
      <c r="J114" s="119">
        <f>H114/G114*100</f>
        <v>54.670877659574465</v>
      </c>
    </row>
    <row r="115" spans="1:10" ht="27" customHeight="1">
      <c r="A115" s="124"/>
      <c r="B115" s="123" t="s">
        <v>5</v>
      </c>
      <c r="C115" s="123" t="s">
        <v>6</v>
      </c>
      <c r="D115" s="125"/>
      <c r="E115" s="126">
        <f>E116</f>
        <v>0</v>
      </c>
      <c r="F115" s="130">
        <v>10000</v>
      </c>
      <c r="G115" s="130">
        <v>0</v>
      </c>
      <c r="H115" s="131">
        <f>H116</f>
        <v>0</v>
      </c>
      <c r="I115" s="119"/>
      <c r="J115" s="119"/>
    </row>
    <row r="116" spans="1:10" ht="27" customHeight="1">
      <c r="A116" s="128"/>
      <c r="B116" s="128" t="s">
        <v>8</v>
      </c>
      <c r="C116" s="128" t="s">
        <v>9</v>
      </c>
      <c r="D116" s="129">
        <v>58300</v>
      </c>
      <c r="E116" s="127">
        <v>0</v>
      </c>
      <c r="F116" s="130"/>
      <c r="G116" s="130"/>
      <c r="H116" s="130">
        <v>0</v>
      </c>
      <c r="I116" s="119"/>
      <c r="J116" s="119"/>
    </row>
    <row r="117" spans="1:10" ht="27" customHeight="1">
      <c r="A117" s="124"/>
      <c r="B117" s="123" t="s">
        <v>37</v>
      </c>
      <c r="C117" s="123" t="s">
        <v>38</v>
      </c>
      <c r="D117" s="125"/>
      <c r="E117" s="126"/>
      <c r="F117" s="130"/>
      <c r="G117" s="130">
        <v>7000</v>
      </c>
      <c r="H117" s="131">
        <f>SUM(H118)</f>
        <v>6900</v>
      </c>
      <c r="I117" s="119"/>
      <c r="J117" s="119">
        <f>H117/G117*100</f>
        <v>98.57142857142858</v>
      </c>
    </row>
    <row r="118" spans="1:10" ht="27" customHeight="1">
      <c r="A118" s="128"/>
      <c r="B118" s="128" t="s">
        <v>57</v>
      </c>
      <c r="C118" s="128" t="s">
        <v>58</v>
      </c>
      <c r="D118" s="129">
        <v>58300</v>
      </c>
      <c r="E118" s="127"/>
      <c r="F118" s="130"/>
      <c r="G118" s="130"/>
      <c r="H118" s="130">
        <v>6900</v>
      </c>
      <c r="I118" s="119"/>
      <c r="J118" s="119"/>
    </row>
    <row r="119" spans="1:10" ht="27" customHeight="1">
      <c r="A119" s="124"/>
      <c r="B119" s="123">
        <v>329</v>
      </c>
      <c r="C119" s="123" t="s">
        <v>30</v>
      </c>
      <c r="D119" s="125"/>
      <c r="E119" s="126">
        <f>SUM(E120:E120)</f>
        <v>28825</v>
      </c>
      <c r="F119" s="130">
        <v>20000</v>
      </c>
      <c r="G119" s="130">
        <v>30000</v>
      </c>
      <c r="H119" s="131">
        <f>SUM(H120:H120)</f>
        <v>13656.25</v>
      </c>
      <c r="I119" s="119">
        <f t="shared" si="4"/>
        <v>47.37640936686904</v>
      </c>
      <c r="J119" s="119">
        <f>H119/G119*100</f>
        <v>45.520833333333336</v>
      </c>
    </row>
    <row r="120" spans="1:10" ht="27" customHeight="1">
      <c r="A120" s="128"/>
      <c r="B120" s="128">
        <v>3299</v>
      </c>
      <c r="C120" s="128" t="s">
        <v>30</v>
      </c>
      <c r="D120" s="129">
        <v>58300</v>
      </c>
      <c r="E120" s="127">
        <v>28825</v>
      </c>
      <c r="F120" s="130">
        <v>20000</v>
      </c>
      <c r="G120" s="130"/>
      <c r="H120" s="130">
        <v>13656.25</v>
      </c>
      <c r="I120" s="119">
        <f t="shared" si="4"/>
        <v>47.37640936686904</v>
      </c>
      <c r="J120" s="119"/>
    </row>
    <row r="121" spans="1:10" ht="27" customHeight="1">
      <c r="A121" s="124"/>
      <c r="B121" s="123">
        <v>31</v>
      </c>
      <c r="C121" s="123" t="s">
        <v>250</v>
      </c>
      <c r="D121" s="125"/>
      <c r="E121" s="126">
        <f>E122+E124</f>
        <v>200</v>
      </c>
      <c r="F121" s="126">
        <f>F122+F124+F128</f>
        <v>0</v>
      </c>
      <c r="G121" s="126">
        <f>G122+G124+G128</f>
        <v>0</v>
      </c>
      <c r="H121" s="126">
        <f>H122+H124</f>
        <v>0</v>
      </c>
      <c r="I121" s="119">
        <f t="shared" si="4"/>
        <v>0</v>
      </c>
      <c r="J121" s="119"/>
    </row>
    <row r="122" spans="1:11" ht="27" customHeight="1">
      <c r="A122" s="124"/>
      <c r="B122" s="123">
        <v>311</v>
      </c>
      <c r="C122" s="123" t="s">
        <v>251</v>
      </c>
      <c r="D122" s="125"/>
      <c r="E122" s="126">
        <f>E123</f>
        <v>172</v>
      </c>
      <c r="F122" s="130">
        <v>0</v>
      </c>
      <c r="G122" s="130">
        <v>0</v>
      </c>
      <c r="H122" s="131">
        <f>H123</f>
        <v>0</v>
      </c>
      <c r="I122" s="119">
        <f t="shared" si="4"/>
        <v>0</v>
      </c>
      <c r="J122" s="119"/>
      <c r="K122" s="148"/>
    </row>
    <row r="123" spans="1:10" ht="27" customHeight="1">
      <c r="A123" s="128"/>
      <c r="B123" s="128">
        <v>3111</v>
      </c>
      <c r="C123" s="128" t="s">
        <v>251</v>
      </c>
      <c r="D123" s="129">
        <v>58800</v>
      </c>
      <c r="E123" s="127">
        <v>172</v>
      </c>
      <c r="F123" s="130"/>
      <c r="G123" s="130"/>
      <c r="H123" s="130">
        <v>0</v>
      </c>
      <c r="I123" s="119">
        <f t="shared" si="4"/>
        <v>0</v>
      </c>
      <c r="J123" s="119"/>
    </row>
    <row r="124" spans="1:10" ht="27" customHeight="1">
      <c r="A124" s="124"/>
      <c r="B124" s="123">
        <v>313</v>
      </c>
      <c r="C124" s="123" t="s">
        <v>254</v>
      </c>
      <c r="D124" s="125"/>
      <c r="E124" s="126">
        <f>E125</f>
        <v>28</v>
      </c>
      <c r="F124" s="127">
        <v>0</v>
      </c>
      <c r="G124" s="127">
        <v>0</v>
      </c>
      <c r="H124" s="126">
        <f>H125</f>
        <v>0</v>
      </c>
      <c r="I124" s="119">
        <f t="shared" si="4"/>
        <v>0</v>
      </c>
      <c r="J124" s="119"/>
    </row>
    <row r="125" spans="1:10" ht="27" customHeight="1">
      <c r="A125" s="128"/>
      <c r="B125" s="128">
        <v>3132</v>
      </c>
      <c r="C125" s="128" t="s">
        <v>255</v>
      </c>
      <c r="D125" s="129">
        <v>58800</v>
      </c>
      <c r="E125" s="127">
        <v>28</v>
      </c>
      <c r="F125" s="130"/>
      <c r="G125" s="130"/>
      <c r="H125" s="130">
        <v>0</v>
      </c>
      <c r="I125" s="119">
        <f t="shared" si="4"/>
        <v>0</v>
      </c>
      <c r="J125" s="119"/>
    </row>
    <row r="126" spans="1:10" ht="27" customHeight="1">
      <c r="A126" s="128"/>
      <c r="B126" s="123">
        <v>321</v>
      </c>
      <c r="C126" s="123" t="s">
        <v>6</v>
      </c>
      <c r="D126" s="129">
        <v>5880</v>
      </c>
      <c r="E126" s="127"/>
      <c r="F126" s="130"/>
      <c r="G126" s="131">
        <v>600</v>
      </c>
      <c r="H126" s="131">
        <v>400</v>
      </c>
      <c r="I126" s="119"/>
      <c r="J126" s="119">
        <f>H126/G126*100</f>
        <v>66.66666666666666</v>
      </c>
    </row>
    <row r="127" spans="1:10" ht="27" customHeight="1">
      <c r="A127" s="128"/>
      <c r="B127" s="128" t="s">
        <v>8</v>
      </c>
      <c r="C127" s="128" t="s">
        <v>9</v>
      </c>
      <c r="D127" s="129">
        <v>48005</v>
      </c>
      <c r="E127" s="127">
        <v>0</v>
      </c>
      <c r="F127" s="130"/>
      <c r="G127" s="130"/>
      <c r="H127" s="130">
        <v>400</v>
      </c>
      <c r="I127" s="119"/>
      <c r="J127" s="119"/>
    </row>
    <row r="128" spans="1:10" ht="27" customHeight="1">
      <c r="A128" s="124"/>
      <c r="B128" s="123" t="s">
        <v>12</v>
      </c>
      <c r="C128" s="123" t="s">
        <v>13</v>
      </c>
      <c r="D128" s="125"/>
      <c r="E128" s="126">
        <f>E129</f>
        <v>200</v>
      </c>
      <c r="F128" s="130">
        <v>0</v>
      </c>
      <c r="G128" s="130">
        <v>0</v>
      </c>
      <c r="H128" s="131">
        <f>H129</f>
        <v>0</v>
      </c>
      <c r="I128" s="119">
        <f t="shared" si="4"/>
        <v>0</v>
      </c>
      <c r="J128" s="119"/>
    </row>
    <row r="129" spans="1:10" ht="27" customHeight="1">
      <c r="A129" s="128"/>
      <c r="B129" s="128" t="s">
        <v>65</v>
      </c>
      <c r="C129" s="128" t="s">
        <v>269</v>
      </c>
      <c r="D129" s="129">
        <v>58800</v>
      </c>
      <c r="E129" s="127">
        <v>200</v>
      </c>
      <c r="F129" s="130"/>
      <c r="G129" s="130"/>
      <c r="H129" s="130">
        <v>0</v>
      </c>
      <c r="I129" s="119">
        <f t="shared" si="4"/>
        <v>0</v>
      </c>
      <c r="J129" s="119"/>
    </row>
    <row r="130" spans="1:10" ht="27" customHeight="1">
      <c r="A130" s="159">
        <v>230103</v>
      </c>
      <c r="B130" s="160" t="s">
        <v>3</v>
      </c>
      <c r="C130" s="159" t="s">
        <v>359</v>
      </c>
      <c r="D130" s="161"/>
      <c r="E130" s="162">
        <v>0</v>
      </c>
      <c r="F130" s="162"/>
      <c r="G130" s="162">
        <f>SUM(G131)</f>
        <v>9249</v>
      </c>
      <c r="H130" s="162">
        <f>SUM(H131)</f>
        <v>9249.23</v>
      </c>
      <c r="I130" s="119"/>
      <c r="J130" s="119">
        <f aca="true" t="shared" si="7" ref="J130:J136">H130/G130*100</f>
        <v>100.00248675532491</v>
      </c>
    </row>
    <row r="131" spans="1:10" ht="27" customHeight="1">
      <c r="A131" s="124"/>
      <c r="B131" s="123">
        <v>32</v>
      </c>
      <c r="C131" s="123" t="s">
        <v>171</v>
      </c>
      <c r="D131" s="125"/>
      <c r="E131" s="126"/>
      <c r="F131" s="131"/>
      <c r="G131" s="131">
        <f>SUM(G132+G134)</f>
        <v>9249</v>
      </c>
      <c r="H131" s="131">
        <f>H132+H134</f>
        <v>9249.23</v>
      </c>
      <c r="I131" s="119"/>
      <c r="J131" s="119">
        <f t="shared" si="7"/>
        <v>100.00248675532491</v>
      </c>
    </row>
    <row r="132" spans="1:10" ht="27" customHeight="1">
      <c r="A132" s="124"/>
      <c r="B132" s="128">
        <v>329</v>
      </c>
      <c r="C132" s="128" t="s">
        <v>230</v>
      </c>
      <c r="D132" s="129">
        <v>11001</v>
      </c>
      <c r="E132" s="126"/>
      <c r="F132" s="130"/>
      <c r="G132" s="130">
        <v>5500</v>
      </c>
      <c r="H132" s="130">
        <f>H133</f>
        <v>5500</v>
      </c>
      <c r="I132" s="119"/>
      <c r="J132" s="119">
        <f t="shared" si="7"/>
        <v>100</v>
      </c>
    </row>
    <row r="133" spans="1:10" ht="27" customHeight="1">
      <c r="A133" s="128"/>
      <c r="B133" s="128">
        <v>3296</v>
      </c>
      <c r="C133" s="128" t="s">
        <v>258</v>
      </c>
      <c r="D133" s="129">
        <v>11001</v>
      </c>
      <c r="E133" s="127"/>
      <c r="F133" s="130"/>
      <c r="G133" s="130">
        <v>5500</v>
      </c>
      <c r="H133" s="130">
        <v>5500</v>
      </c>
      <c r="I133" s="119"/>
      <c r="J133" s="119">
        <f t="shared" si="7"/>
        <v>100</v>
      </c>
    </row>
    <row r="134" spans="1:10" ht="27" customHeight="1">
      <c r="A134" s="128"/>
      <c r="B134" s="128">
        <v>383</v>
      </c>
      <c r="C134" s="128" t="s">
        <v>360</v>
      </c>
      <c r="D134" s="129">
        <v>11001</v>
      </c>
      <c r="E134" s="127"/>
      <c r="F134" s="130"/>
      <c r="G134" s="130">
        <v>3749</v>
      </c>
      <c r="H134" s="130">
        <v>3749.23</v>
      </c>
      <c r="I134" s="119"/>
      <c r="J134" s="119">
        <f t="shared" si="7"/>
        <v>100.00613496932516</v>
      </c>
    </row>
    <row r="135" spans="1:10" ht="27" customHeight="1">
      <c r="A135" s="128"/>
      <c r="B135" s="128">
        <v>3831</v>
      </c>
      <c r="C135" s="128" t="s">
        <v>360</v>
      </c>
      <c r="D135" s="129">
        <v>11001</v>
      </c>
      <c r="E135" s="127"/>
      <c r="F135" s="130"/>
      <c r="G135" s="130">
        <v>3749</v>
      </c>
      <c r="H135" s="130">
        <v>3749.23</v>
      </c>
      <c r="I135" s="119"/>
      <c r="J135" s="119">
        <f t="shared" si="7"/>
        <v>100.00613496932516</v>
      </c>
    </row>
    <row r="136" spans="1:10" ht="27" customHeight="1">
      <c r="A136" s="159">
        <v>230104</v>
      </c>
      <c r="B136" s="160" t="s">
        <v>3</v>
      </c>
      <c r="C136" s="159" t="s">
        <v>267</v>
      </c>
      <c r="D136" s="161"/>
      <c r="E136" s="162">
        <f>SUM(E137)</f>
        <v>171756</v>
      </c>
      <c r="F136" s="162">
        <f>SUM(F137)</f>
        <v>0</v>
      </c>
      <c r="G136" s="162">
        <v>13000</v>
      </c>
      <c r="H136" s="162">
        <f>SUM(H137)</f>
        <v>0</v>
      </c>
      <c r="I136" s="119">
        <f t="shared" si="4"/>
        <v>0</v>
      </c>
      <c r="J136" s="119">
        <f t="shared" si="7"/>
        <v>0</v>
      </c>
    </row>
    <row r="137" spans="1:10" ht="27" customHeight="1">
      <c r="A137" s="124"/>
      <c r="B137" s="123">
        <v>32</v>
      </c>
      <c r="C137" s="123" t="s">
        <v>171</v>
      </c>
      <c r="D137" s="125"/>
      <c r="E137" s="126">
        <f>E138</f>
        <v>171756</v>
      </c>
      <c r="F137" s="131">
        <f>SUM(F138,)</f>
        <v>0</v>
      </c>
      <c r="G137" s="131">
        <f>SUM(G138)</f>
        <v>0</v>
      </c>
      <c r="H137" s="131">
        <f>H138</f>
        <v>0</v>
      </c>
      <c r="I137" s="119">
        <f t="shared" si="4"/>
        <v>0</v>
      </c>
      <c r="J137" s="119"/>
    </row>
    <row r="138" spans="1:10" ht="27" customHeight="1">
      <c r="A138" s="124"/>
      <c r="B138" s="123">
        <v>323</v>
      </c>
      <c r="C138" s="123" t="s">
        <v>6</v>
      </c>
      <c r="D138" s="125"/>
      <c r="E138" s="126">
        <f>E139</f>
        <v>171756</v>
      </c>
      <c r="F138" s="130">
        <v>0</v>
      </c>
      <c r="G138" s="130">
        <v>0</v>
      </c>
      <c r="H138" s="131">
        <f>H139</f>
        <v>0</v>
      </c>
      <c r="I138" s="119">
        <f t="shared" si="4"/>
        <v>0</v>
      </c>
      <c r="J138" s="119"/>
    </row>
    <row r="139" spans="1:10" ht="27" customHeight="1">
      <c r="A139" s="128"/>
      <c r="B139" s="128">
        <v>3237</v>
      </c>
      <c r="C139" s="128" t="s">
        <v>19</v>
      </c>
      <c r="D139" s="129">
        <v>11001</v>
      </c>
      <c r="E139" s="127">
        <v>171756</v>
      </c>
      <c r="F139" s="130"/>
      <c r="G139" s="130"/>
      <c r="H139" s="130">
        <v>0</v>
      </c>
      <c r="I139" s="119">
        <f t="shared" si="4"/>
        <v>0</v>
      </c>
      <c r="J139" s="119"/>
    </row>
    <row r="140" spans="1:10" ht="27" customHeight="1">
      <c r="A140" s="124"/>
      <c r="B140" s="123">
        <v>3</v>
      </c>
      <c r="C140" s="123" t="s">
        <v>172</v>
      </c>
      <c r="D140" s="125"/>
      <c r="E140" s="126">
        <v>0</v>
      </c>
      <c r="F140" s="126">
        <f aca="true" t="shared" si="8" ref="F140:H141">F141</f>
        <v>0</v>
      </c>
      <c r="G140" s="126">
        <f>G142+G144+G146+G149</f>
        <v>13000</v>
      </c>
      <c r="H140" s="126">
        <f t="shared" si="8"/>
        <v>0</v>
      </c>
      <c r="I140" s="119"/>
      <c r="J140" s="119">
        <f aca="true" t="shared" si="9" ref="J140:J201">H140/G140*100</f>
        <v>0</v>
      </c>
    </row>
    <row r="141" spans="1:10" ht="27" customHeight="1">
      <c r="A141" s="124"/>
      <c r="B141" s="123">
        <v>31</v>
      </c>
      <c r="C141" s="123" t="s">
        <v>250</v>
      </c>
      <c r="D141" s="125"/>
      <c r="E141" s="126">
        <f>E142</f>
        <v>0</v>
      </c>
      <c r="F141" s="126">
        <f t="shared" si="8"/>
        <v>0</v>
      </c>
      <c r="G141" s="126"/>
      <c r="H141" s="126">
        <f>H142</f>
        <v>0</v>
      </c>
      <c r="I141" s="119"/>
      <c r="J141" s="119"/>
    </row>
    <row r="142" spans="1:10" ht="27" customHeight="1">
      <c r="A142" s="124"/>
      <c r="B142" s="123">
        <v>311</v>
      </c>
      <c r="C142" s="123" t="s">
        <v>251</v>
      </c>
      <c r="D142" s="125"/>
      <c r="E142" s="126">
        <f>E143</f>
        <v>0</v>
      </c>
      <c r="F142" s="126">
        <f>F143</f>
        <v>0</v>
      </c>
      <c r="G142" s="127">
        <v>6452.6</v>
      </c>
      <c r="H142" s="126">
        <f>H143</f>
        <v>0</v>
      </c>
      <c r="I142" s="119"/>
      <c r="J142" s="119">
        <f t="shared" si="9"/>
        <v>0</v>
      </c>
    </row>
    <row r="143" spans="1:10" ht="27" customHeight="1">
      <c r="A143" s="128"/>
      <c r="B143" s="128">
        <v>3111</v>
      </c>
      <c r="C143" s="128" t="s">
        <v>312</v>
      </c>
      <c r="D143" s="129">
        <v>11001</v>
      </c>
      <c r="E143" s="127">
        <v>0</v>
      </c>
      <c r="F143" s="130"/>
      <c r="G143" s="130"/>
      <c r="H143" s="130">
        <v>0</v>
      </c>
      <c r="I143" s="119"/>
      <c r="J143" s="119"/>
    </row>
    <row r="144" spans="1:10" ht="27" customHeight="1">
      <c r="A144" s="124"/>
      <c r="B144" s="123">
        <v>312</v>
      </c>
      <c r="C144" s="123" t="s">
        <v>253</v>
      </c>
      <c r="D144" s="125"/>
      <c r="E144" s="126">
        <f>SUM(E145:E145)</f>
        <v>0</v>
      </c>
      <c r="F144" s="130">
        <v>0</v>
      </c>
      <c r="G144" s="130">
        <v>4200</v>
      </c>
      <c r="H144" s="131">
        <v>0</v>
      </c>
      <c r="I144" s="119"/>
      <c r="J144" s="119">
        <f t="shared" si="9"/>
        <v>0</v>
      </c>
    </row>
    <row r="145" spans="1:10" ht="27" customHeight="1">
      <c r="A145" s="128"/>
      <c r="B145" s="128">
        <v>3121</v>
      </c>
      <c r="C145" s="128" t="s">
        <v>340</v>
      </c>
      <c r="D145" s="129">
        <v>11001</v>
      </c>
      <c r="E145" s="127">
        <v>0</v>
      </c>
      <c r="F145" s="130"/>
      <c r="G145" s="130">
        <v>0</v>
      </c>
      <c r="H145" s="130">
        <v>0</v>
      </c>
      <c r="I145" s="119"/>
      <c r="J145" s="119"/>
    </row>
    <row r="146" spans="1:10" ht="27" customHeight="1">
      <c r="A146" s="124"/>
      <c r="B146" s="123">
        <v>313</v>
      </c>
      <c r="C146" s="123" t="s">
        <v>254</v>
      </c>
      <c r="D146" s="125"/>
      <c r="E146" s="126"/>
      <c r="F146" s="127"/>
      <c r="G146" s="127">
        <v>1064.68</v>
      </c>
      <c r="H146" s="126"/>
      <c r="I146" s="119"/>
      <c r="J146" s="119">
        <f t="shared" si="9"/>
        <v>0</v>
      </c>
    </row>
    <row r="147" spans="1:10" ht="27" customHeight="1">
      <c r="A147" s="128"/>
      <c r="B147" s="128">
        <v>3132</v>
      </c>
      <c r="C147" s="128" t="s">
        <v>255</v>
      </c>
      <c r="D147" s="129">
        <v>11001</v>
      </c>
      <c r="E147" s="127"/>
      <c r="F147" s="130"/>
      <c r="G147" s="130"/>
      <c r="H147" s="130">
        <v>0</v>
      </c>
      <c r="I147" s="119"/>
      <c r="J147" s="119"/>
    </row>
    <row r="148" spans="1:10" ht="27" customHeight="1">
      <c r="A148" s="124"/>
      <c r="B148" s="123">
        <v>32</v>
      </c>
      <c r="C148" s="123" t="s">
        <v>171</v>
      </c>
      <c r="D148" s="125"/>
      <c r="E148" s="126">
        <v>0</v>
      </c>
      <c r="F148" s="126">
        <v>0</v>
      </c>
      <c r="G148" s="126">
        <v>0</v>
      </c>
      <c r="H148" s="126">
        <v>0</v>
      </c>
      <c r="I148" s="119"/>
      <c r="J148" s="119"/>
    </row>
    <row r="149" spans="1:10" ht="27" customHeight="1">
      <c r="A149" s="124"/>
      <c r="B149" s="123" t="s">
        <v>5</v>
      </c>
      <c r="C149" s="123" t="s">
        <v>6</v>
      </c>
      <c r="D149" s="125"/>
      <c r="E149" s="126">
        <v>0</v>
      </c>
      <c r="F149" s="127">
        <v>0</v>
      </c>
      <c r="G149" s="127">
        <v>1282.72</v>
      </c>
      <c r="H149" s="126">
        <v>0</v>
      </c>
      <c r="I149" s="119"/>
      <c r="J149" s="119">
        <f t="shared" si="9"/>
        <v>0</v>
      </c>
    </row>
    <row r="150" spans="1:10" ht="27" customHeight="1">
      <c r="A150" s="128"/>
      <c r="B150" s="128">
        <v>3212</v>
      </c>
      <c r="C150" s="128" t="s">
        <v>257</v>
      </c>
      <c r="D150" s="129">
        <v>11001</v>
      </c>
      <c r="E150" s="127">
        <v>0</v>
      </c>
      <c r="F150" s="130">
        <v>0</v>
      </c>
      <c r="G150" s="130">
        <v>0</v>
      </c>
      <c r="H150" s="130">
        <v>0</v>
      </c>
      <c r="I150" s="119"/>
      <c r="J150" s="119"/>
    </row>
    <row r="151" spans="1:10" ht="27" customHeight="1">
      <c r="A151" s="159">
        <v>230106</v>
      </c>
      <c r="B151" s="160" t="s">
        <v>3</v>
      </c>
      <c r="C151" s="159" t="s">
        <v>268</v>
      </c>
      <c r="D151" s="161"/>
      <c r="E151" s="162">
        <f>SUM(E152)</f>
        <v>545386</v>
      </c>
      <c r="F151" s="162">
        <f>SUM(F152)</f>
        <v>660000</v>
      </c>
      <c r="G151" s="162">
        <f>SUM(G152)</f>
        <v>976466</v>
      </c>
      <c r="H151" s="162">
        <f>SUM(H152)</f>
        <v>816203.3600000001</v>
      </c>
      <c r="I151" s="119">
        <f aca="true" t="shared" si="10" ref="I151:I197">H151/E151*100</f>
        <v>149.65608944857405</v>
      </c>
      <c r="J151" s="119">
        <f t="shared" si="9"/>
        <v>83.58748384480363</v>
      </c>
    </row>
    <row r="152" spans="1:10" ht="27" customHeight="1">
      <c r="A152" s="124"/>
      <c r="B152" s="123">
        <v>3</v>
      </c>
      <c r="C152" s="123" t="s">
        <v>172</v>
      </c>
      <c r="D152" s="125"/>
      <c r="E152" s="126">
        <f>SUM(E153,)</f>
        <v>545386</v>
      </c>
      <c r="F152" s="126">
        <f>SUM(F153,)</f>
        <v>660000</v>
      </c>
      <c r="G152" s="126">
        <f>SUM(G153,)</f>
        <v>976466</v>
      </c>
      <c r="H152" s="126">
        <f>SUM(H153,)</f>
        <v>816203.3600000001</v>
      </c>
      <c r="I152" s="119">
        <f t="shared" si="10"/>
        <v>149.65608944857405</v>
      </c>
      <c r="J152" s="119">
        <f t="shared" si="9"/>
        <v>83.58748384480363</v>
      </c>
    </row>
    <row r="153" spans="1:10" ht="27" customHeight="1">
      <c r="A153" s="124"/>
      <c r="B153" s="123">
        <v>32</v>
      </c>
      <c r="C153" s="123" t="s">
        <v>171</v>
      </c>
      <c r="D153" s="125"/>
      <c r="E153" s="126">
        <f>SUM(E154+E158+E160+E162+E167+E172)</f>
        <v>545386</v>
      </c>
      <c r="F153" s="126">
        <f>SUM(F154+F158+F160+F162+F167+F172)</f>
        <v>660000</v>
      </c>
      <c r="G153" s="126">
        <f>SUM(G154+G158+G160+G162+G167+G172+G156)</f>
        <v>976466</v>
      </c>
      <c r="H153" s="126">
        <f>SUM(H154+H158+H160+H162+H167+H172)</f>
        <v>816203.3600000001</v>
      </c>
      <c r="I153" s="119">
        <f t="shared" si="10"/>
        <v>149.65608944857405</v>
      </c>
      <c r="J153" s="119">
        <f t="shared" si="9"/>
        <v>83.58748384480363</v>
      </c>
    </row>
    <row r="154" spans="1:10" ht="27" customHeight="1">
      <c r="A154" s="124"/>
      <c r="B154" s="123" t="s">
        <v>37</v>
      </c>
      <c r="C154" s="123" t="s">
        <v>38</v>
      </c>
      <c r="D154" s="125"/>
      <c r="E154" s="126">
        <f>SUM(E155:E157,E164:E166)</f>
        <v>398162</v>
      </c>
      <c r="F154" s="130">
        <v>480000</v>
      </c>
      <c r="G154" s="130">
        <v>670000</v>
      </c>
      <c r="H154" s="131">
        <f>SUM(H155:H157,H164:H166)</f>
        <v>588164.6900000001</v>
      </c>
      <c r="I154" s="119">
        <f t="shared" si="10"/>
        <v>147.71994565026296</v>
      </c>
      <c r="J154" s="119">
        <f t="shared" si="9"/>
        <v>87.78577462686567</v>
      </c>
    </row>
    <row r="155" spans="1:10" ht="27" customHeight="1">
      <c r="A155" s="128"/>
      <c r="B155" s="128" t="s">
        <v>46</v>
      </c>
      <c r="C155" s="128" t="s">
        <v>47</v>
      </c>
      <c r="D155" s="129">
        <v>47300</v>
      </c>
      <c r="E155" s="127">
        <v>4422</v>
      </c>
      <c r="F155" s="130"/>
      <c r="G155" s="130"/>
      <c r="H155" s="130">
        <v>50125</v>
      </c>
      <c r="I155" s="119">
        <f t="shared" si="10"/>
        <v>1133.5368611488016</v>
      </c>
      <c r="J155" s="119"/>
    </row>
    <row r="156" spans="1:10" ht="27" customHeight="1">
      <c r="A156" s="128"/>
      <c r="B156" s="128">
        <v>3222</v>
      </c>
      <c r="C156" s="128" t="s">
        <v>58</v>
      </c>
      <c r="D156" s="129">
        <v>32300</v>
      </c>
      <c r="E156" s="127">
        <v>49</v>
      </c>
      <c r="F156" s="130"/>
      <c r="G156" s="130"/>
      <c r="H156" s="130">
        <v>0</v>
      </c>
      <c r="I156" s="119">
        <f t="shared" si="10"/>
        <v>0</v>
      </c>
      <c r="J156" s="119"/>
    </row>
    <row r="157" spans="1:10" ht="27" customHeight="1">
      <c r="A157" s="128"/>
      <c r="B157" s="128" t="s">
        <v>57</v>
      </c>
      <c r="C157" s="128" t="s">
        <v>58</v>
      </c>
      <c r="D157" s="129">
        <v>47300</v>
      </c>
      <c r="E157" s="127">
        <v>383529</v>
      </c>
      <c r="F157" s="130"/>
      <c r="G157" s="130"/>
      <c r="H157" s="130">
        <v>527605.53</v>
      </c>
      <c r="I157" s="119">
        <f t="shared" si="10"/>
        <v>137.56600674264527</v>
      </c>
      <c r="J157" s="119"/>
    </row>
    <row r="158" spans="1:10" ht="27" customHeight="1">
      <c r="A158" s="124"/>
      <c r="B158" s="123" t="s">
        <v>37</v>
      </c>
      <c r="C158" s="123" t="s">
        <v>38</v>
      </c>
      <c r="D158" s="125"/>
      <c r="E158" s="126">
        <f>SUM(E159)</f>
        <v>30484</v>
      </c>
      <c r="F158" s="130">
        <v>40000</v>
      </c>
      <c r="G158" s="130">
        <v>55000</v>
      </c>
      <c r="H158" s="131">
        <f>SUM(H159)</f>
        <v>51538.5</v>
      </c>
      <c r="I158" s="119">
        <f t="shared" si="10"/>
        <v>169.0673796089752</v>
      </c>
      <c r="J158" s="119">
        <f t="shared" si="9"/>
        <v>93.70636363636363</v>
      </c>
    </row>
    <row r="159" spans="1:10" ht="27" customHeight="1">
      <c r="A159" s="128"/>
      <c r="B159" s="128" t="s">
        <v>57</v>
      </c>
      <c r="C159" s="128" t="s">
        <v>270</v>
      </c>
      <c r="D159" s="129">
        <v>55235</v>
      </c>
      <c r="E159" s="127">
        <v>30484</v>
      </c>
      <c r="F159" s="130"/>
      <c r="G159" s="130"/>
      <c r="H159" s="130">
        <v>51538.5</v>
      </c>
      <c r="I159" s="119">
        <f t="shared" si="10"/>
        <v>169.0673796089752</v>
      </c>
      <c r="J159" s="119"/>
    </row>
    <row r="160" spans="1:10" ht="27" customHeight="1">
      <c r="A160" s="124"/>
      <c r="B160" s="123" t="s">
        <v>37</v>
      </c>
      <c r="C160" s="123" t="s">
        <v>38</v>
      </c>
      <c r="D160" s="125"/>
      <c r="E160" s="126">
        <f>SUM(E161)</f>
        <v>4207</v>
      </c>
      <c r="F160" s="130">
        <v>5000</v>
      </c>
      <c r="G160" s="130">
        <v>3466</v>
      </c>
      <c r="H160" s="131">
        <f>SUM(H161)</f>
        <v>3465</v>
      </c>
      <c r="I160" s="119">
        <f t="shared" si="10"/>
        <v>82.36272878535775</v>
      </c>
      <c r="J160" s="119">
        <f t="shared" si="9"/>
        <v>99.97114829774956</v>
      </c>
    </row>
    <row r="161" spans="1:10" ht="27" customHeight="1">
      <c r="A161" s="128"/>
      <c r="B161" s="128" t="s">
        <v>57</v>
      </c>
      <c r="C161" s="128" t="s">
        <v>271</v>
      </c>
      <c r="D161" s="129">
        <v>55254</v>
      </c>
      <c r="E161" s="127">
        <v>4207</v>
      </c>
      <c r="F161" s="130"/>
      <c r="G161" s="130"/>
      <c r="H161" s="130">
        <v>3465</v>
      </c>
      <c r="I161" s="119">
        <f t="shared" si="10"/>
        <v>82.36272878535775</v>
      </c>
      <c r="J161" s="119"/>
    </row>
    <row r="162" spans="1:10" ht="27" customHeight="1">
      <c r="A162" s="124"/>
      <c r="B162" s="123" t="s">
        <v>37</v>
      </c>
      <c r="C162" s="123" t="s">
        <v>38</v>
      </c>
      <c r="D162" s="125"/>
      <c r="E162" s="126">
        <v>14883</v>
      </c>
      <c r="F162" s="130">
        <v>25000</v>
      </c>
      <c r="G162" s="130">
        <v>25000</v>
      </c>
      <c r="H162" s="131">
        <f>SUM(H163)</f>
        <v>19819.8</v>
      </c>
      <c r="I162" s="119">
        <f t="shared" si="10"/>
        <v>133.17073170731706</v>
      </c>
      <c r="J162" s="119">
        <f t="shared" si="9"/>
        <v>79.27919999999999</v>
      </c>
    </row>
    <row r="163" spans="1:10" ht="27" customHeight="1">
      <c r="A163" s="128"/>
      <c r="B163" s="128">
        <v>3222</v>
      </c>
      <c r="C163" s="128" t="s">
        <v>272</v>
      </c>
      <c r="D163" s="129">
        <v>55263</v>
      </c>
      <c r="E163" s="127">
        <v>14883</v>
      </c>
      <c r="F163" s="130"/>
      <c r="G163" s="130"/>
      <c r="H163" s="130">
        <v>19819.8</v>
      </c>
      <c r="I163" s="119">
        <f t="shared" si="10"/>
        <v>133.17073170731706</v>
      </c>
      <c r="J163" s="119"/>
    </row>
    <row r="164" spans="1:10" ht="27" customHeight="1">
      <c r="A164" s="128"/>
      <c r="B164" s="128" t="s">
        <v>43</v>
      </c>
      <c r="C164" s="128" t="s">
        <v>44</v>
      </c>
      <c r="D164" s="129">
        <v>47300</v>
      </c>
      <c r="E164" s="127">
        <v>1996</v>
      </c>
      <c r="F164" s="130"/>
      <c r="G164" s="130"/>
      <c r="H164" s="130">
        <v>4958.98</v>
      </c>
      <c r="I164" s="119">
        <f t="shared" si="10"/>
        <v>248.4458917835671</v>
      </c>
      <c r="J164" s="119"/>
    </row>
    <row r="165" spans="1:10" ht="27" customHeight="1">
      <c r="A165" s="128"/>
      <c r="B165" s="128" t="s">
        <v>50</v>
      </c>
      <c r="C165" s="128" t="s">
        <v>51</v>
      </c>
      <c r="D165" s="129">
        <v>47300</v>
      </c>
      <c r="E165" s="127">
        <v>7513</v>
      </c>
      <c r="F165" s="130"/>
      <c r="G165" s="130"/>
      <c r="H165" s="130">
        <v>2860.18</v>
      </c>
      <c r="I165" s="119">
        <f t="shared" si="10"/>
        <v>38.06974577399175</v>
      </c>
      <c r="J165" s="119"/>
    </row>
    <row r="166" spans="1:10" ht="27" customHeight="1">
      <c r="A166" s="128"/>
      <c r="B166" s="128" t="s">
        <v>39</v>
      </c>
      <c r="C166" s="128" t="s">
        <v>40</v>
      </c>
      <c r="D166" s="129">
        <v>47300</v>
      </c>
      <c r="E166" s="127">
        <v>653</v>
      </c>
      <c r="F166" s="130"/>
      <c r="G166" s="130"/>
      <c r="H166" s="130">
        <v>2615</v>
      </c>
      <c r="I166" s="119">
        <f t="shared" si="10"/>
        <v>400.4594180704441</v>
      </c>
      <c r="J166" s="119"/>
    </row>
    <row r="167" spans="1:10" ht="27" customHeight="1">
      <c r="A167" s="124"/>
      <c r="B167" s="123" t="s">
        <v>14</v>
      </c>
      <c r="C167" s="123" t="s">
        <v>15</v>
      </c>
      <c r="D167" s="125"/>
      <c r="E167" s="126">
        <f>SUM(E168:E170)</f>
        <v>3670</v>
      </c>
      <c r="F167" s="130">
        <v>10000</v>
      </c>
      <c r="G167" s="130">
        <v>23000</v>
      </c>
      <c r="H167" s="131">
        <f>SUM(H168:H171)</f>
        <v>20247.5</v>
      </c>
      <c r="I167" s="119">
        <f t="shared" si="10"/>
        <v>551.7029972752043</v>
      </c>
      <c r="J167" s="119">
        <f t="shared" si="9"/>
        <v>88.03260869565217</v>
      </c>
    </row>
    <row r="168" spans="1:10" ht="27" customHeight="1">
      <c r="A168" s="128"/>
      <c r="B168" s="128" t="s">
        <v>22</v>
      </c>
      <c r="C168" s="128" t="s">
        <v>23</v>
      </c>
      <c r="D168" s="129">
        <v>47300</v>
      </c>
      <c r="E168" s="127">
        <v>1368</v>
      </c>
      <c r="F168" s="130"/>
      <c r="G168" s="130"/>
      <c r="H168" s="130">
        <v>1842.5</v>
      </c>
      <c r="I168" s="119">
        <f t="shared" si="10"/>
        <v>134.68567251461988</v>
      </c>
      <c r="J168" s="119"/>
    </row>
    <row r="169" spans="1:10" ht="27" customHeight="1">
      <c r="A169" s="128"/>
      <c r="B169" s="128" t="s">
        <v>41</v>
      </c>
      <c r="C169" s="128" t="s">
        <v>54</v>
      </c>
      <c r="D169" s="129">
        <v>47300</v>
      </c>
      <c r="E169" s="127">
        <v>0</v>
      </c>
      <c r="F169" s="130"/>
      <c r="G169" s="130"/>
      <c r="H169" s="130">
        <v>10000</v>
      </c>
      <c r="I169" s="119"/>
      <c r="J169" s="119"/>
    </row>
    <row r="170" spans="1:10" ht="27" customHeight="1">
      <c r="A170" s="128"/>
      <c r="B170" s="128" t="s">
        <v>42</v>
      </c>
      <c r="C170" s="128" t="s">
        <v>59</v>
      </c>
      <c r="D170" s="129">
        <v>47300</v>
      </c>
      <c r="E170" s="127">
        <v>2302</v>
      </c>
      <c r="F170" s="130"/>
      <c r="G170" s="130"/>
      <c r="H170" s="130">
        <v>4030</v>
      </c>
      <c r="I170" s="119">
        <f t="shared" si="10"/>
        <v>175.0651607298002</v>
      </c>
      <c r="J170" s="119"/>
    </row>
    <row r="171" spans="1:10" ht="27" customHeight="1">
      <c r="A171" s="128"/>
      <c r="B171" s="128" t="s">
        <v>20</v>
      </c>
      <c r="C171" s="128" t="s">
        <v>21</v>
      </c>
      <c r="D171" s="129">
        <v>47300</v>
      </c>
      <c r="E171" s="127">
        <v>0</v>
      </c>
      <c r="F171" s="130"/>
      <c r="G171" s="130"/>
      <c r="H171" s="130">
        <v>4375</v>
      </c>
      <c r="I171" s="119"/>
      <c r="J171" s="119"/>
    </row>
    <row r="172" spans="1:10" ht="27" customHeight="1">
      <c r="A172" s="124"/>
      <c r="B172" s="123" t="s">
        <v>10</v>
      </c>
      <c r="C172" s="123" t="s">
        <v>11</v>
      </c>
      <c r="D172" s="125"/>
      <c r="E172" s="126">
        <f>E173</f>
        <v>93980</v>
      </c>
      <c r="F172" s="130">
        <v>100000</v>
      </c>
      <c r="G172" s="130">
        <v>200000</v>
      </c>
      <c r="H172" s="131">
        <f>H173</f>
        <v>132967.87</v>
      </c>
      <c r="I172" s="119">
        <f t="shared" si="10"/>
        <v>141.48528410300062</v>
      </c>
      <c r="J172" s="119">
        <f t="shared" si="9"/>
        <v>66.48393499999999</v>
      </c>
    </row>
    <row r="173" spans="1:10" ht="27" customHeight="1">
      <c r="A173" s="128"/>
      <c r="B173" s="128" t="s">
        <v>17</v>
      </c>
      <c r="C173" s="128" t="s">
        <v>30</v>
      </c>
      <c r="D173" s="129">
        <v>47300</v>
      </c>
      <c r="E173" s="127">
        <v>93980</v>
      </c>
      <c r="F173" s="130"/>
      <c r="G173" s="130"/>
      <c r="H173" s="130">
        <v>132967.87</v>
      </c>
      <c r="I173" s="119">
        <f t="shared" si="10"/>
        <v>141.48528410300062</v>
      </c>
      <c r="J173" s="119"/>
    </row>
    <row r="174" spans="1:10" ht="27" customHeight="1">
      <c r="A174" s="159" t="s">
        <v>273</v>
      </c>
      <c r="B174" s="160" t="s">
        <v>3</v>
      </c>
      <c r="C174" s="159" t="s">
        <v>274</v>
      </c>
      <c r="D174" s="161"/>
      <c r="E174" s="162">
        <f>E175</f>
        <v>1221059</v>
      </c>
      <c r="F174" s="162">
        <f>F175</f>
        <v>1277900</v>
      </c>
      <c r="G174" s="162">
        <f>G175</f>
        <v>1461734</v>
      </c>
      <c r="H174" s="162">
        <f>H175</f>
        <v>1370471.44</v>
      </c>
      <c r="I174" s="119">
        <f t="shared" si="10"/>
        <v>112.23629980205708</v>
      </c>
      <c r="J174" s="119">
        <f t="shared" si="9"/>
        <v>93.75655488618312</v>
      </c>
    </row>
    <row r="175" spans="1:10" ht="27" customHeight="1">
      <c r="A175" s="124"/>
      <c r="B175" s="123">
        <v>3</v>
      </c>
      <c r="C175" s="123" t="s">
        <v>172</v>
      </c>
      <c r="D175" s="125"/>
      <c r="E175" s="126">
        <f>E176+E193+E205</f>
        <v>1221059</v>
      </c>
      <c r="F175" s="126">
        <f>F176+F193+F205</f>
        <v>1277900</v>
      </c>
      <c r="G175" s="126">
        <f>G176+G193+G205</f>
        <v>1461734</v>
      </c>
      <c r="H175" s="126">
        <f>H176+H193+H205</f>
        <v>1370471.44</v>
      </c>
      <c r="I175" s="119">
        <f t="shared" si="10"/>
        <v>112.23629980205708</v>
      </c>
      <c r="J175" s="119">
        <f t="shared" si="9"/>
        <v>93.75655488618312</v>
      </c>
    </row>
    <row r="176" spans="1:10" ht="27" customHeight="1">
      <c r="A176" s="124"/>
      <c r="B176" s="123">
        <v>31</v>
      </c>
      <c r="C176" s="123" t="s">
        <v>250</v>
      </c>
      <c r="D176" s="125"/>
      <c r="E176" s="126">
        <f>E177+E183+E187</f>
        <v>1191340</v>
      </c>
      <c r="F176" s="126">
        <f>F177+F183+F187</f>
        <v>1240900</v>
      </c>
      <c r="G176" s="126">
        <f>G177+G183+G187</f>
        <v>1404866</v>
      </c>
      <c r="H176" s="126">
        <f>H177+H183+H187</f>
        <v>1323108.47</v>
      </c>
      <c r="I176" s="119">
        <f t="shared" si="10"/>
        <v>111.06052596236171</v>
      </c>
      <c r="J176" s="119">
        <f t="shared" si="9"/>
        <v>94.18040368262879</v>
      </c>
    </row>
    <row r="177" spans="1:10" ht="27" customHeight="1">
      <c r="A177" s="124"/>
      <c r="B177" s="123">
        <v>311</v>
      </c>
      <c r="C177" s="123" t="s">
        <v>251</v>
      </c>
      <c r="D177" s="125"/>
      <c r="E177" s="126">
        <f>E178+E179+E181</f>
        <v>995948</v>
      </c>
      <c r="F177" s="126">
        <f>SUM(F178:F182)</f>
        <v>1010000</v>
      </c>
      <c r="G177" s="126">
        <f>SUM(G178:G182)</f>
        <v>1147556</v>
      </c>
      <c r="H177" s="126">
        <f>SUM(H178:H182)</f>
        <v>1108783.47</v>
      </c>
      <c r="I177" s="119">
        <f t="shared" si="10"/>
        <v>111.32945394739484</v>
      </c>
      <c r="J177" s="119">
        <f t="shared" si="9"/>
        <v>96.62129516990892</v>
      </c>
    </row>
    <row r="178" spans="1:10" ht="27" customHeight="1">
      <c r="A178" s="128"/>
      <c r="B178" s="128">
        <v>3111</v>
      </c>
      <c r="C178" s="128" t="s">
        <v>277</v>
      </c>
      <c r="D178" s="129">
        <v>47300</v>
      </c>
      <c r="E178" s="127">
        <v>24048</v>
      </c>
      <c r="F178" s="130">
        <v>40000</v>
      </c>
      <c r="G178" s="130">
        <v>45000</v>
      </c>
      <c r="H178" s="130">
        <v>27448.94</v>
      </c>
      <c r="I178" s="119">
        <f t="shared" si="10"/>
        <v>114.14229873586162</v>
      </c>
      <c r="J178" s="119">
        <f t="shared" si="9"/>
        <v>60.99764444444445</v>
      </c>
    </row>
    <row r="179" spans="1:10" ht="27" customHeight="1">
      <c r="A179" s="128"/>
      <c r="B179" s="128">
        <v>3111</v>
      </c>
      <c r="C179" s="128" t="s">
        <v>275</v>
      </c>
      <c r="D179" s="129">
        <v>55235</v>
      </c>
      <c r="E179" s="127">
        <v>293519</v>
      </c>
      <c r="F179" s="130">
        <v>250000</v>
      </c>
      <c r="G179" s="130">
        <v>308556</v>
      </c>
      <c r="H179" s="130">
        <v>279162.33</v>
      </c>
      <c r="I179" s="119">
        <f t="shared" si="10"/>
        <v>95.10877660389959</v>
      </c>
      <c r="J179" s="119">
        <f t="shared" si="9"/>
        <v>90.47379730097617</v>
      </c>
    </row>
    <row r="180" spans="1:10" ht="27" customHeight="1">
      <c r="A180" s="128"/>
      <c r="B180" s="128">
        <v>3111</v>
      </c>
      <c r="C180" s="128" t="s">
        <v>282</v>
      </c>
      <c r="D180" s="129">
        <v>55235</v>
      </c>
      <c r="E180" s="127">
        <v>0</v>
      </c>
      <c r="F180" s="130">
        <v>0</v>
      </c>
      <c r="G180" s="130"/>
      <c r="H180" s="130">
        <v>3556.38</v>
      </c>
      <c r="I180" s="119"/>
      <c r="J180" s="119"/>
    </row>
    <row r="181" spans="1:10" ht="27" customHeight="1">
      <c r="A181" s="128"/>
      <c r="B181" s="128">
        <v>3111</v>
      </c>
      <c r="C181" s="128" t="s">
        <v>276</v>
      </c>
      <c r="D181" s="129">
        <v>55263</v>
      </c>
      <c r="E181" s="127">
        <v>678381</v>
      </c>
      <c r="F181" s="130">
        <v>720000</v>
      </c>
      <c r="G181" s="130">
        <v>794000</v>
      </c>
      <c r="H181" s="130">
        <v>788534.61</v>
      </c>
      <c r="I181" s="119">
        <f t="shared" si="10"/>
        <v>116.23772039606062</v>
      </c>
      <c r="J181" s="119">
        <f t="shared" si="9"/>
        <v>99.3116637279597</v>
      </c>
    </row>
    <row r="182" spans="1:10" ht="27" customHeight="1">
      <c r="A182" s="128"/>
      <c r="B182" s="128">
        <v>3111</v>
      </c>
      <c r="C182" s="128" t="s">
        <v>281</v>
      </c>
      <c r="D182" s="129">
        <v>55263</v>
      </c>
      <c r="E182" s="127">
        <v>0</v>
      </c>
      <c r="F182" s="130">
        <v>0</v>
      </c>
      <c r="G182" s="130"/>
      <c r="H182" s="130">
        <v>10081.21</v>
      </c>
      <c r="I182" s="119"/>
      <c r="J182" s="119"/>
    </row>
    <row r="183" spans="1:10" ht="27" customHeight="1">
      <c r="A183" s="124"/>
      <c r="B183" s="123">
        <v>312</v>
      </c>
      <c r="C183" s="123" t="s">
        <v>253</v>
      </c>
      <c r="D183" s="125"/>
      <c r="E183" s="126">
        <f>SUM(E184:E186)</f>
        <v>41752</v>
      </c>
      <c r="F183" s="130">
        <f>SUM(F184:F186)</f>
        <v>64500</v>
      </c>
      <c r="G183" s="130">
        <f>SUM(G184:G186)</f>
        <v>68750</v>
      </c>
      <c r="H183" s="131">
        <f>SUM(H184:H186)</f>
        <v>36267.25</v>
      </c>
      <c r="I183" s="119">
        <f t="shared" si="10"/>
        <v>86.86350354474037</v>
      </c>
      <c r="J183" s="119">
        <f t="shared" si="9"/>
        <v>52.75236363636364</v>
      </c>
    </row>
    <row r="184" spans="1:10" ht="27" customHeight="1">
      <c r="A184" s="128"/>
      <c r="B184" s="128">
        <v>3121</v>
      </c>
      <c r="C184" s="128" t="s">
        <v>278</v>
      </c>
      <c r="D184" s="129">
        <v>47300</v>
      </c>
      <c r="E184" s="127">
        <v>1500</v>
      </c>
      <c r="F184" s="130">
        <v>1500</v>
      </c>
      <c r="G184" s="130">
        <v>1500</v>
      </c>
      <c r="H184" s="130">
        <v>0</v>
      </c>
      <c r="I184" s="119">
        <f t="shared" si="10"/>
        <v>0</v>
      </c>
      <c r="J184" s="119">
        <f t="shared" si="9"/>
        <v>0</v>
      </c>
    </row>
    <row r="185" spans="1:10" ht="27" customHeight="1">
      <c r="A185" s="128"/>
      <c r="B185" s="128">
        <v>3121</v>
      </c>
      <c r="C185" s="128" t="s">
        <v>279</v>
      </c>
      <c r="D185" s="129">
        <v>55235</v>
      </c>
      <c r="E185" s="127">
        <v>10000</v>
      </c>
      <c r="F185" s="130">
        <v>15000</v>
      </c>
      <c r="G185" s="130">
        <v>19250</v>
      </c>
      <c r="H185" s="130">
        <v>11091.63</v>
      </c>
      <c r="I185" s="119">
        <f t="shared" si="10"/>
        <v>110.91629999999999</v>
      </c>
      <c r="J185" s="119">
        <f t="shared" si="9"/>
        <v>57.61885714285714</v>
      </c>
    </row>
    <row r="186" spans="1:10" ht="27" customHeight="1">
      <c r="A186" s="128"/>
      <c r="B186" s="128">
        <v>3121</v>
      </c>
      <c r="C186" s="128" t="s">
        <v>280</v>
      </c>
      <c r="D186" s="129">
        <v>55263</v>
      </c>
      <c r="E186" s="127">
        <v>30252</v>
      </c>
      <c r="F186" s="130">
        <v>48000</v>
      </c>
      <c r="G186" s="130">
        <v>48000</v>
      </c>
      <c r="H186" s="130">
        <v>25175.62</v>
      </c>
      <c r="I186" s="119">
        <f t="shared" si="10"/>
        <v>83.2196879545154</v>
      </c>
      <c r="J186" s="119">
        <f t="shared" si="9"/>
        <v>52.44920833333333</v>
      </c>
    </row>
    <row r="187" spans="1:10" ht="27" customHeight="1">
      <c r="A187" s="124"/>
      <c r="B187" s="123">
        <v>313</v>
      </c>
      <c r="C187" s="123" t="s">
        <v>254</v>
      </c>
      <c r="D187" s="125"/>
      <c r="E187" s="126">
        <f>SUM(E188:E192)</f>
        <v>153640</v>
      </c>
      <c r="F187" s="127">
        <f>SUM(F188:F192)</f>
        <v>166400</v>
      </c>
      <c r="G187" s="127">
        <f>SUM(G188:G192)</f>
        <v>188560</v>
      </c>
      <c r="H187" s="126">
        <f>SUM(H188:H192)</f>
        <v>178057.75</v>
      </c>
      <c r="I187" s="119">
        <f t="shared" si="10"/>
        <v>115.89283389742255</v>
      </c>
      <c r="J187" s="119">
        <f t="shared" si="9"/>
        <v>94.43028744166313</v>
      </c>
    </row>
    <row r="188" spans="1:10" ht="27" customHeight="1">
      <c r="A188" s="128"/>
      <c r="B188" s="128">
        <v>3132</v>
      </c>
      <c r="C188" s="128" t="s">
        <v>255</v>
      </c>
      <c r="D188" s="129">
        <v>47300</v>
      </c>
      <c r="E188" s="127">
        <v>3139</v>
      </c>
      <c r="F188" s="130">
        <v>6600</v>
      </c>
      <c r="G188" s="130">
        <v>7500</v>
      </c>
      <c r="H188" s="130">
        <v>4486.88</v>
      </c>
      <c r="I188" s="119">
        <f t="shared" si="10"/>
        <v>142.93978974195605</v>
      </c>
      <c r="J188" s="119">
        <f t="shared" si="9"/>
        <v>59.82506666666667</v>
      </c>
    </row>
    <row r="189" spans="1:10" ht="27" customHeight="1">
      <c r="A189" s="128"/>
      <c r="B189" s="128">
        <v>3132</v>
      </c>
      <c r="C189" s="128" t="s">
        <v>283</v>
      </c>
      <c r="D189" s="129">
        <v>55235</v>
      </c>
      <c r="E189" s="127">
        <v>45836</v>
      </c>
      <c r="F189" s="130">
        <v>41000</v>
      </c>
      <c r="G189" s="130">
        <v>50560</v>
      </c>
      <c r="H189" s="130">
        <v>46099.81</v>
      </c>
      <c r="I189" s="119">
        <f t="shared" si="10"/>
        <v>100.5755519678855</v>
      </c>
      <c r="J189" s="119">
        <f t="shared" si="9"/>
        <v>91.17842167721518</v>
      </c>
    </row>
    <row r="190" spans="1:10" ht="27" customHeight="1">
      <c r="A190" s="128"/>
      <c r="B190" s="128">
        <v>3132</v>
      </c>
      <c r="C190" s="128" t="s">
        <v>284</v>
      </c>
      <c r="D190" s="129">
        <v>55263</v>
      </c>
      <c r="E190" s="127">
        <v>104665</v>
      </c>
      <c r="F190" s="130">
        <v>118800</v>
      </c>
      <c r="G190" s="130">
        <v>130500</v>
      </c>
      <c r="H190" s="130">
        <v>127239.23</v>
      </c>
      <c r="I190" s="119">
        <f t="shared" si="10"/>
        <v>121.56807910953995</v>
      </c>
      <c r="J190" s="119">
        <f t="shared" si="9"/>
        <v>97.50132567049809</v>
      </c>
    </row>
    <row r="191" spans="1:10" ht="27" customHeight="1">
      <c r="A191" s="128"/>
      <c r="B191" s="128">
        <v>3133</v>
      </c>
      <c r="C191" s="128" t="s">
        <v>285</v>
      </c>
      <c r="D191" s="129">
        <v>55235</v>
      </c>
      <c r="E191" s="127">
        <v>0</v>
      </c>
      <c r="F191" s="130">
        <v>0</v>
      </c>
      <c r="G191" s="130"/>
      <c r="H191" s="130">
        <v>60.44</v>
      </c>
      <c r="I191" s="119"/>
      <c r="J191" s="119"/>
    </row>
    <row r="192" spans="1:10" ht="27" customHeight="1">
      <c r="A192" s="128"/>
      <c r="B192" s="128">
        <v>3133</v>
      </c>
      <c r="C192" s="128" t="s">
        <v>286</v>
      </c>
      <c r="D192" s="129">
        <v>55263</v>
      </c>
      <c r="E192" s="127">
        <v>0</v>
      </c>
      <c r="F192" s="130">
        <v>0</v>
      </c>
      <c r="G192" s="130"/>
      <c r="H192" s="130">
        <v>171.39</v>
      </c>
      <c r="I192" s="119"/>
      <c r="J192" s="119"/>
    </row>
    <row r="193" spans="1:10" ht="27" customHeight="1">
      <c r="A193" s="124"/>
      <c r="B193" s="123">
        <v>32</v>
      </c>
      <c r="C193" s="123" t="s">
        <v>171</v>
      </c>
      <c r="D193" s="125"/>
      <c r="E193" s="126">
        <f>E194+E200+E198</f>
        <v>29719</v>
      </c>
      <c r="F193" s="127">
        <f>F194+F200</f>
        <v>37000</v>
      </c>
      <c r="G193" s="127">
        <f>G194+G200</f>
        <v>55500</v>
      </c>
      <c r="H193" s="126">
        <f>H194+H198+H200</f>
        <v>45995.4</v>
      </c>
      <c r="I193" s="119">
        <f t="shared" si="10"/>
        <v>154.76765705440965</v>
      </c>
      <c r="J193" s="119">
        <f t="shared" si="9"/>
        <v>82.8745945945946</v>
      </c>
    </row>
    <row r="194" spans="1:10" ht="27" customHeight="1">
      <c r="A194" s="124"/>
      <c r="B194" s="123">
        <v>321</v>
      </c>
      <c r="C194" s="123" t="s">
        <v>6</v>
      </c>
      <c r="D194" s="125"/>
      <c r="E194" s="126">
        <f>SUM(E195:E197)</f>
        <v>29719</v>
      </c>
      <c r="F194" s="127">
        <f>SUM(F195:F197)</f>
        <v>37000</v>
      </c>
      <c r="G194" s="127">
        <f>SUM(G195:G197)</f>
        <v>54000</v>
      </c>
      <c r="H194" s="126">
        <f>SUM(H195:H197)</f>
        <v>43350.46</v>
      </c>
      <c r="I194" s="119">
        <f t="shared" si="10"/>
        <v>145.86782866179882</v>
      </c>
      <c r="J194" s="119">
        <f t="shared" si="9"/>
        <v>80.27862962962963</v>
      </c>
    </row>
    <row r="195" spans="1:10" ht="27" customHeight="1">
      <c r="A195" s="128"/>
      <c r="B195" s="128">
        <v>3212</v>
      </c>
      <c r="C195" s="128" t="s">
        <v>257</v>
      </c>
      <c r="D195" s="129">
        <v>47300</v>
      </c>
      <c r="E195" s="127">
        <v>916</v>
      </c>
      <c r="F195" s="130">
        <v>1000</v>
      </c>
      <c r="G195" s="130">
        <v>2000</v>
      </c>
      <c r="H195" s="130">
        <v>804.49</v>
      </c>
      <c r="I195" s="119">
        <f t="shared" si="10"/>
        <v>87.82641921397381</v>
      </c>
      <c r="J195" s="119">
        <f t="shared" si="9"/>
        <v>40.2245</v>
      </c>
    </row>
    <row r="196" spans="1:10" ht="27" customHeight="1">
      <c r="A196" s="128"/>
      <c r="B196" s="128">
        <v>3212</v>
      </c>
      <c r="C196" s="128" t="s">
        <v>287</v>
      </c>
      <c r="D196" s="129">
        <v>55235</v>
      </c>
      <c r="E196" s="127">
        <v>9094</v>
      </c>
      <c r="F196" s="130">
        <v>8000</v>
      </c>
      <c r="G196" s="130">
        <v>12000</v>
      </c>
      <c r="H196" s="130">
        <v>10736.55</v>
      </c>
      <c r="I196" s="119">
        <f t="shared" si="10"/>
        <v>118.06190895095668</v>
      </c>
      <c r="J196" s="119">
        <f t="shared" si="9"/>
        <v>89.47125</v>
      </c>
    </row>
    <row r="197" spans="1:10" ht="27" customHeight="1">
      <c r="A197" s="128"/>
      <c r="B197" s="128">
        <v>3212</v>
      </c>
      <c r="C197" s="128" t="s">
        <v>288</v>
      </c>
      <c r="D197" s="129">
        <v>55263</v>
      </c>
      <c r="E197" s="127">
        <v>19709</v>
      </c>
      <c r="F197" s="130">
        <v>28000</v>
      </c>
      <c r="G197" s="130">
        <v>40000</v>
      </c>
      <c r="H197" s="130">
        <v>31809.42</v>
      </c>
      <c r="I197" s="119">
        <f t="shared" si="10"/>
        <v>161.395403115328</v>
      </c>
      <c r="J197" s="119">
        <f t="shared" si="9"/>
        <v>79.52355</v>
      </c>
    </row>
    <row r="198" spans="1:10" ht="27" customHeight="1">
      <c r="A198" s="124"/>
      <c r="B198" s="123">
        <v>323</v>
      </c>
      <c r="C198" s="123" t="s">
        <v>6</v>
      </c>
      <c r="D198" s="125"/>
      <c r="E198" s="126">
        <f>SUM(E199)</f>
        <v>0</v>
      </c>
      <c r="F198" s="127">
        <v>0</v>
      </c>
      <c r="G198" s="127">
        <v>0</v>
      </c>
      <c r="H198" s="126">
        <v>1144.94</v>
      </c>
      <c r="I198" s="119"/>
      <c r="J198" s="119"/>
    </row>
    <row r="199" spans="1:10" ht="27" customHeight="1">
      <c r="A199" s="128"/>
      <c r="B199" s="128">
        <v>3237</v>
      </c>
      <c r="C199" s="128" t="s">
        <v>19</v>
      </c>
      <c r="D199" s="129">
        <v>55235</v>
      </c>
      <c r="E199" s="127">
        <v>0</v>
      </c>
      <c r="F199" s="130"/>
      <c r="G199" s="130">
        <v>0</v>
      </c>
      <c r="H199" s="130">
        <v>1144.94</v>
      </c>
      <c r="I199" s="119"/>
      <c r="J199" s="119"/>
    </row>
    <row r="200" spans="1:10" ht="27" customHeight="1">
      <c r="A200" s="124"/>
      <c r="B200" s="123">
        <v>329</v>
      </c>
      <c r="C200" s="123" t="s">
        <v>30</v>
      </c>
      <c r="D200" s="125"/>
      <c r="E200" s="126">
        <f>E201+E203</f>
        <v>0</v>
      </c>
      <c r="F200" s="127">
        <v>0</v>
      </c>
      <c r="G200" s="127">
        <v>1500</v>
      </c>
      <c r="H200" s="126">
        <f>H201+H203</f>
        <v>1500</v>
      </c>
      <c r="I200" s="119"/>
      <c r="J200" s="119">
        <f t="shared" si="9"/>
        <v>100</v>
      </c>
    </row>
    <row r="201" spans="1:10" ht="27" customHeight="1">
      <c r="A201" s="128"/>
      <c r="B201" s="128">
        <v>3295</v>
      </c>
      <c r="C201" s="128" t="s">
        <v>289</v>
      </c>
      <c r="D201" s="129">
        <v>55235</v>
      </c>
      <c r="E201" s="127">
        <v>0</v>
      </c>
      <c r="F201" s="130"/>
      <c r="G201" s="130">
        <v>1500</v>
      </c>
      <c r="H201" s="130">
        <v>500</v>
      </c>
      <c r="I201" s="119"/>
      <c r="J201" s="119">
        <f t="shared" si="9"/>
        <v>33.33333333333333</v>
      </c>
    </row>
    <row r="202" spans="1:10" ht="27" customHeight="1">
      <c r="A202" s="128"/>
      <c r="B202" s="128">
        <v>3295</v>
      </c>
      <c r="C202" s="128" t="s">
        <v>290</v>
      </c>
      <c r="D202" s="129">
        <v>55263</v>
      </c>
      <c r="E202" s="127">
        <v>0</v>
      </c>
      <c r="F202" s="130"/>
      <c r="G202" s="130">
        <v>0</v>
      </c>
      <c r="H202" s="130">
        <v>0</v>
      </c>
      <c r="I202" s="119"/>
      <c r="J202" s="119"/>
    </row>
    <row r="203" spans="1:10" ht="27" customHeight="1">
      <c r="A203" s="128"/>
      <c r="B203" s="128">
        <v>3296</v>
      </c>
      <c r="C203" s="128" t="s">
        <v>291</v>
      </c>
      <c r="D203" s="129">
        <v>55235</v>
      </c>
      <c r="E203" s="127">
        <v>0</v>
      </c>
      <c r="F203" s="130"/>
      <c r="G203" s="130">
        <v>0</v>
      </c>
      <c r="H203" s="130">
        <v>1000</v>
      </c>
      <c r="I203" s="119"/>
      <c r="J203" s="119"/>
    </row>
    <row r="204" spans="1:10" ht="27" customHeight="1">
      <c r="A204" s="128"/>
      <c r="B204" s="128">
        <v>3296</v>
      </c>
      <c r="C204" s="128" t="s">
        <v>292</v>
      </c>
      <c r="D204" s="129">
        <v>55263</v>
      </c>
      <c r="E204" s="127">
        <v>0</v>
      </c>
      <c r="F204" s="130"/>
      <c r="G204" s="130">
        <v>0</v>
      </c>
      <c r="H204" s="130">
        <v>0</v>
      </c>
      <c r="I204" s="119"/>
      <c r="J204" s="119"/>
    </row>
    <row r="205" spans="1:10" ht="27" customHeight="1">
      <c r="A205" s="124"/>
      <c r="B205" s="123">
        <v>34</v>
      </c>
      <c r="C205" s="123" t="s">
        <v>173</v>
      </c>
      <c r="D205" s="125"/>
      <c r="E205" s="126">
        <f>E206</f>
        <v>0</v>
      </c>
      <c r="F205" s="127">
        <f>F206</f>
        <v>0</v>
      </c>
      <c r="G205" s="127">
        <f>G206</f>
        <v>1368</v>
      </c>
      <c r="H205" s="126">
        <f>H206</f>
        <v>1367.57</v>
      </c>
      <c r="I205" s="119"/>
      <c r="J205" s="119">
        <f aca="true" t="shared" si="11" ref="J205:J267">H205/G205*100</f>
        <v>99.96856725146198</v>
      </c>
    </row>
    <row r="206" spans="1:10" ht="27" customHeight="1">
      <c r="A206" s="124"/>
      <c r="B206" s="123">
        <v>343</v>
      </c>
      <c r="C206" s="123" t="s">
        <v>259</v>
      </c>
      <c r="D206" s="125"/>
      <c r="E206" s="126">
        <f>E207</f>
        <v>0</v>
      </c>
      <c r="F206" s="127">
        <f>F207</f>
        <v>0</v>
      </c>
      <c r="G206" s="127">
        <f>SUM(G207:G208)</f>
        <v>1368</v>
      </c>
      <c r="H206" s="126">
        <f>SUM(H207:H208)</f>
        <v>1367.57</v>
      </c>
      <c r="I206" s="119"/>
      <c r="J206" s="119">
        <f t="shared" si="11"/>
        <v>99.96856725146198</v>
      </c>
    </row>
    <row r="207" spans="1:10" ht="27" customHeight="1">
      <c r="A207" s="128"/>
      <c r="B207" s="128">
        <v>3433</v>
      </c>
      <c r="C207" s="128" t="s">
        <v>293</v>
      </c>
      <c r="D207" s="129">
        <v>55235</v>
      </c>
      <c r="E207" s="127">
        <v>0</v>
      </c>
      <c r="F207" s="130"/>
      <c r="G207" s="130">
        <v>1368</v>
      </c>
      <c r="H207" s="130">
        <v>1367.57</v>
      </c>
      <c r="I207" s="119"/>
      <c r="J207" s="119">
        <f t="shared" si="11"/>
        <v>99.96856725146198</v>
      </c>
    </row>
    <row r="208" spans="1:10" ht="27" customHeight="1">
      <c r="A208" s="128"/>
      <c r="B208" s="128">
        <v>3433</v>
      </c>
      <c r="C208" s="128" t="s">
        <v>294</v>
      </c>
      <c r="D208" s="129">
        <v>55263</v>
      </c>
      <c r="E208" s="127">
        <v>0</v>
      </c>
      <c r="F208" s="130"/>
      <c r="G208" s="130"/>
      <c r="H208" s="130">
        <v>0</v>
      </c>
      <c r="I208" s="119"/>
      <c r="J208" s="119"/>
    </row>
    <row r="209" spans="1:10" ht="27" customHeight="1">
      <c r="A209" s="159" t="s">
        <v>295</v>
      </c>
      <c r="B209" s="160" t="s">
        <v>3</v>
      </c>
      <c r="C209" s="159" t="s">
        <v>296</v>
      </c>
      <c r="D209" s="161"/>
      <c r="E209" s="162">
        <f>E210</f>
        <v>8500</v>
      </c>
      <c r="F209" s="162">
        <f>F210</f>
        <v>11000</v>
      </c>
      <c r="G209" s="162">
        <f>G210+G221</f>
        <v>65275</v>
      </c>
      <c r="H209" s="162">
        <f>H210</f>
        <v>35314.74</v>
      </c>
      <c r="I209" s="119">
        <f>H209/E209*100</f>
        <v>415.4675294117647</v>
      </c>
      <c r="J209" s="119">
        <f t="shared" si="11"/>
        <v>54.10147836078131</v>
      </c>
    </row>
    <row r="210" spans="1:10" ht="27" customHeight="1">
      <c r="A210" s="124"/>
      <c r="B210" s="123">
        <v>3</v>
      </c>
      <c r="C210" s="123" t="s">
        <v>172</v>
      </c>
      <c r="D210" s="125"/>
      <c r="E210" s="126">
        <f>SUM(E211,)</f>
        <v>8500</v>
      </c>
      <c r="F210" s="126">
        <f>SUM(F211,)</f>
        <v>11000</v>
      </c>
      <c r="G210" s="126">
        <f>SUM(G211,)</f>
        <v>41275</v>
      </c>
      <c r="H210" s="126">
        <f>SUM(H211,H221)</f>
        <v>35314.74</v>
      </c>
      <c r="I210" s="119">
        <f>H210/E210*100</f>
        <v>415.4675294117647</v>
      </c>
      <c r="J210" s="119">
        <f t="shared" si="11"/>
        <v>85.55963658388855</v>
      </c>
    </row>
    <row r="211" spans="1:10" ht="27" customHeight="1">
      <c r="A211" s="124"/>
      <c r="B211" s="123">
        <v>32</v>
      </c>
      <c r="C211" s="123" t="s">
        <v>171</v>
      </c>
      <c r="D211" s="125"/>
      <c r="E211" s="126">
        <f>SUM(E212+E216)</f>
        <v>8500</v>
      </c>
      <c r="F211" s="126">
        <f>SUM(F212+F216)</f>
        <v>11000</v>
      </c>
      <c r="G211" s="126">
        <f>SUM(G212+G216+G214+G220)</f>
        <v>41275</v>
      </c>
      <c r="H211" s="126">
        <f>SUM(H212+H216+H214+H220)</f>
        <v>11314.74</v>
      </c>
      <c r="I211" s="119">
        <f>H211/E211*100</f>
        <v>133.11458823529412</v>
      </c>
      <c r="J211" s="119">
        <f t="shared" si="11"/>
        <v>27.41305875227135</v>
      </c>
    </row>
    <row r="212" spans="1:10" ht="27" customHeight="1">
      <c r="A212" s="124"/>
      <c r="B212" s="123" t="s">
        <v>5</v>
      </c>
      <c r="C212" s="123" t="s">
        <v>6</v>
      </c>
      <c r="D212" s="125"/>
      <c r="E212" s="126">
        <f>SUM(E213)</f>
        <v>0</v>
      </c>
      <c r="F212" s="127">
        <v>11000</v>
      </c>
      <c r="G212" s="127">
        <v>0</v>
      </c>
      <c r="H212" s="126">
        <f>SUM(H213)</f>
        <v>0</v>
      </c>
      <c r="I212" s="119"/>
      <c r="J212" s="119"/>
    </row>
    <row r="213" spans="1:10" ht="27" customHeight="1">
      <c r="A213" s="128"/>
      <c r="B213" s="128" t="s">
        <v>8</v>
      </c>
      <c r="C213" s="128" t="s">
        <v>9</v>
      </c>
      <c r="D213" s="129">
        <v>55263</v>
      </c>
      <c r="E213" s="127">
        <v>0</v>
      </c>
      <c r="F213" s="130"/>
      <c r="G213" s="130">
        <v>0</v>
      </c>
      <c r="H213" s="130">
        <v>0</v>
      </c>
      <c r="I213" s="119"/>
      <c r="J213" s="119"/>
    </row>
    <row r="214" spans="1:10" ht="27" customHeight="1">
      <c r="A214" s="124"/>
      <c r="B214" s="123" t="s">
        <v>37</v>
      </c>
      <c r="C214" s="123" t="s">
        <v>38</v>
      </c>
      <c r="D214" s="125"/>
      <c r="E214" s="126">
        <v>0</v>
      </c>
      <c r="F214" s="130">
        <v>0</v>
      </c>
      <c r="G214" s="130">
        <v>3775</v>
      </c>
      <c r="H214" s="131">
        <v>3774.74</v>
      </c>
      <c r="I214" s="119"/>
      <c r="J214" s="119">
        <f t="shared" si="11"/>
        <v>99.99311258278145</v>
      </c>
    </row>
    <row r="215" spans="1:10" ht="27" customHeight="1">
      <c r="A215" s="128"/>
      <c r="B215" s="128" t="s">
        <v>46</v>
      </c>
      <c r="C215" s="128" t="s">
        <v>47</v>
      </c>
      <c r="D215" s="129">
        <v>55263</v>
      </c>
      <c r="E215" s="127">
        <v>0</v>
      </c>
      <c r="F215" s="130"/>
      <c r="G215" s="130"/>
      <c r="H215" s="130">
        <v>3774.74</v>
      </c>
      <c r="I215" s="119"/>
      <c r="J215" s="119"/>
    </row>
    <row r="216" spans="1:10" ht="27" customHeight="1">
      <c r="A216" s="124"/>
      <c r="B216" s="123" t="s">
        <v>14</v>
      </c>
      <c r="C216" s="123" t="s">
        <v>15</v>
      </c>
      <c r="D216" s="125"/>
      <c r="E216" s="126">
        <f>SUM(E218)</f>
        <v>8500</v>
      </c>
      <c r="F216" s="127"/>
      <c r="G216" s="127">
        <v>32500</v>
      </c>
      <c r="H216" s="126">
        <f>SUM(H217:H219)</f>
        <v>7500</v>
      </c>
      <c r="I216" s="119">
        <f>H216/E216*100</f>
        <v>88.23529411764706</v>
      </c>
      <c r="J216" s="119">
        <f t="shared" si="11"/>
        <v>23.076923076923077</v>
      </c>
    </row>
    <row r="217" spans="1:10" ht="27" customHeight="1">
      <c r="A217" s="128"/>
      <c r="B217" s="128" t="s">
        <v>22</v>
      </c>
      <c r="C217" s="128" t="s">
        <v>23</v>
      </c>
      <c r="D217" s="129">
        <v>55263</v>
      </c>
      <c r="E217" s="127">
        <v>0</v>
      </c>
      <c r="F217" s="130"/>
      <c r="G217" s="130"/>
      <c r="H217" s="130">
        <v>0</v>
      </c>
      <c r="I217" s="119"/>
      <c r="J217" s="119"/>
    </row>
    <row r="218" spans="1:10" ht="27" customHeight="1">
      <c r="A218" s="128"/>
      <c r="B218" s="128">
        <v>3235</v>
      </c>
      <c r="C218" s="128" t="s">
        <v>246</v>
      </c>
      <c r="D218" s="129">
        <v>55263</v>
      </c>
      <c r="E218" s="127">
        <v>8500</v>
      </c>
      <c r="F218" s="130"/>
      <c r="G218" s="130"/>
      <c r="H218" s="130">
        <v>0</v>
      </c>
      <c r="I218" s="119">
        <f>H218/E218*100</f>
        <v>0</v>
      </c>
      <c r="J218" s="119"/>
    </row>
    <row r="219" spans="1:10" ht="27" customHeight="1">
      <c r="A219" s="128"/>
      <c r="B219" s="128" t="s">
        <v>20</v>
      </c>
      <c r="C219" s="128" t="s">
        <v>21</v>
      </c>
      <c r="D219" s="129">
        <v>55263</v>
      </c>
      <c r="E219" s="127">
        <v>0</v>
      </c>
      <c r="F219" s="130"/>
      <c r="G219" s="130"/>
      <c r="H219" s="130">
        <v>7500</v>
      </c>
      <c r="I219" s="119"/>
      <c r="J219" s="119"/>
    </row>
    <row r="220" spans="1:10" ht="27" customHeight="1">
      <c r="A220" s="128"/>
      <c r="B220" s="123">
        <v>329</v>
      </c>
      <c r="C220" s="123" t="s">
        <v>30</v>
      </c>
      <c r="D220" s="129">
        <v>55263</v>
      </c>
      <c r="E220" s="127">
        <v>8500</v>
      </c>
      <c r="F220" s="130"/>
      <c r="G220" s="130">
        <v>5000</v>
      </c>
      <c r="H220" s="131">
        <v>40</v>
      </c>
      <c r="I220" s="119">
        <f>H220/E220*100</f>
        <v>0.4705882352941176</v>
      </c>
      <c r="J220" s="119">
        <f t="shared" si="11"/>
        <v>0.8</v>
      </c>
    </row>
    <row r="221" spans="1:10" ht="27" customHeight="1">
      <c r="A221" s="128">
        <v>62002</v>
      </c>
      <c r="B221" s="128"/>
      <c r="C221" s="123" t="s">
        <v>379</v>
      </c>
      <c r="D221" s="129"/>
      <c r="E221" s="127">
        <v>0</v>
      </c>
      <c r="F221" s="130"/>
      <c r="G221" s="131">
        <f>G222</f>
        <v>24000</v>
      </c>
      <c r="H221" s="131">
        <f>SUM(H223+H226+H229)</f>
        <v>24000</v>
      </c>
      <c r="I221" s="119"/>
      <c r="J221" s="119">
        <f t="shared" si="11"/>
        <v>100</v>
      </c>
    </row>
    <row r="222" spans="1:10" ht="27" customHeight="1">
      <c r="A222" s="124"/>
      <c r="B222" s="123">
        <v>32</v>
      </c>
      <c r="C222" s="123" t="s">
        <v>171</v>
      </c>
      <c r="D222" s="125"/>
      <c r="E222" s="131">
        <f>E223</f>
        <v>0</v>
      </c>
      <c r="F222" s="131">
        <v>0</v>
      </c>
      <c r="G222" s="131">
        <f>SUM(G223+G226+G229)</f>
        <v>24000</v>
      </c>
      <c r="H222" s="131">
        <f>H223</f>
        <v>8368.07</v>
      </c>
      <c r="I222" s="119"/>
      <c r="J222" s="119">
        <f t="shared" si="11"/>
        <v>34.86695833333333</v>
      </c>
    </row>
    <row r="223" spans="1:10" ht="27" customHeight="1">
      <c r="A223" s="124"/>
      <c r="B223" s="123">
        <v>322</v>
      </c>
      <c r="C223" s="123" t="s">
        <v>38</v>
      </c>
      <c r="D223" s="125"/>
      <c r="E223" s="126">
        <f>SUM(E224)</f>
        <v>0</v>
      </c>
      <c r="F223" s="130">
        <v>0</v>
      </c>
      <c r="G223" s="130">
        <v>8041</v>
      </c>
      <c r="H223" s="131">
        <f>SUM(H224+H225)</f>
        <v>8368.07</v>
      </c>
      <c r="I223" s="119"/>
      <c r="J223" s="119">
        <f t="shared" si="11"/>
        <v>104.06752891431414</v>
      </c>
    </row>
    <row r="224" spans="1:10" ht="27" customHeight="1">
      <c r="A224" s="128"/>
      <c r="B224" s="128" t="s">
        <v>46</v>
      </c>
      <c r="C224" s="128" t="s">
        <v>47</v>
      </c>
      <c r="D224" s="129">
        <v>62002</v>
      </c>
      <c r="E224" s="127">
        <v>0</v>
      </c>
      <c r="F224" s="130"/>
      <c r="G224" s="130"/>
      <c r="H224" s="130">
        <v>2156.82</v>
      </c>
      <c r="I224" s="119"/>
      <c r="J224" s="119"/>
    </row>
    <row r="225" spans="1:10" ht="27" customHeight="1">
      <c r="A225" s="128"/>
      <c r="B225" s="128">
        <v>3225</v>
      </c>
      <c r="C225" s="128" t="s">
        <v>51</v>
      </c>
      <c r="D225" s="129">
        <v>62002</v>
      </c>
      <c r="E225" s="127">
        <v>0</v>
      </c>
      <c r="F225" s="130"/>
      <c r="G225" s="130"/>
      <c r="H225" s="130">
        <v>6211.25</v>
      </c>
      <c r="I225" s="119"/>
      <c r="J225" s="119"/>
    </row>
    <row r="226" spans="1:10" ht="27" customHeight="1">
      <c r="A226" s="124"/>
      <c r="B226" s="123" t="s">
        <v>14</v>
      </c>
      <c r="C226" s="123" t="s">
        <v>15</v>
      </c>
      <c r="D226" s="125"/>
      <c r="E226" s="126">
        <f>SUM(E227)</f>
        <v>0</v>
      </c>
      <c r="F226" s="127"/>
      <c r="G226" s="127">
        <v>8500</v>
      </c>
      <c r="H226" s="126">
        <f>SUM(H227,H228)</f>
        <v>8500</v>
      </c>
      <c r="I226" s="119"/>
      <c r="J226" s="119">
        <f t="shared" si="11"/>
        <v>100</v>
      </c>
    </row>
    <row r="227" spans="1:10" ht="27" customHeight="1">
      <c r="A227" s="128"/>
      <c r="B227" s="128">
        <v>3237</v>
      </c>
      <c r="C227" s="128" t="s">
        <v>19</v>
      </c>
      <c r="D227" s="129">
        <v>62002</v>
      </c>
      <c r="E227" s="127">
        <v>0</v>
      </c>
      <c r="F227" s="130"/>
      <c r="G227" s="130"/>
      <c r="H227" s="130">
        <v>2500</v>
      </c>
      <c r="I227" s="119"/>
      <c r="J227" s="119"/>
    </row>
    <row r="228" spans="1:10" ht="27" customHeight="1">
      <c r="A228" s="128"/>
      <c r="B228" s="128" t="s">
        <v>20</v>
      </c>
      <c r="C228" s="128" t="s">
        <v>21</v>
      </c>
      <c r="D228" s="129">
        <v>62002</v>
      </c>
      <c r="E228" s="127">
        <v>0</v>
      </c>
      <c r="F228" s="130"/>
      <c r="G228" s="130"/>
      <c r="H228" s="130">
        <v>6000</v>
      </c>
      <c r="I228" s="119"/>
      <c r="J228" s="119"/>
    </row>
    <row r="229" spans="1:10" ht="27" customHeight="1">
      <c r="A229" s="128"/>
      <c r="B229" s="123">
        <v>329</v>
      </c>
      <c r="C229" s="123" t="s">
        <v>30</v>
      </c>
      <c r="D229" s="129">
        <v>62002</v>
      </c>
      <c r="E229" s="127">
        <v>0</v>
      </c>
      <c r="F229" s="130"/>
      <c r="G229" s="130">
        <v>7459</v>
      </c>
      <c r="H229" s="131">
        <v>7131.93</v>
      </c>
      <c r="I229" s="119"/>
      <c r="J229" s="119">
        <f t="shared" si="11"/>
        <v>95.61509585735354</v>
      </c>
    </row>
    <row r="230" spans="1:10" ht="27" customHeight="1">
      <c r="A230" s="128"/>
      <c r="B230" s="128" t="s">
        <v>17</v>
      </c>
      <c r="C230" s="128" t="s">
        <v>30</v>
      </c>
      <c r="D230" s="129">
        <v>62002</v>
      </c>
      <c r="E230" s="127">
        <v>0</v>
      </c>
      <c r="F230" s="130"/>
      <c r="G230" s="130"/>
      <c r="H230" s="130">
        <v>7131.93</v>
      </c>
      <c r="I230" s="119"/>
      <c r="J230" s="119"/>
    </row>
    <row r="231" spans="1:10" ht="27" customHeight="1">
      <c r="A231" s="159" t="s">
        <v>297</v>
      </c>
      <c r="B231" s="160" t="s">
        <v>3</v>
      </c>
      <c r="C231" s="159" t="s">
        <v>299</v>
      </c>
      <c r="D231" s="161"/>
      <c r="E231" s="162">
        <f>E232+E236</f>
        <v>241769</v>
      </c>
      <c r="F231" s="162">
        <f>F232+F236</f>
        <v>216000</v>
      </c>
      <c r="G231" s="162">
        <f>G232+G236</f>
        <v>307000</v>
      </c>
      <c r="H231" s="162">
        <f>H232+H236</f>
        <v>283088.42000000004</v>
      </c>
      <c r="I231" s="119">
        <f aca="true" t="shared" si="12" ref="I231:I246">H231/E231*100</f>
        <v>117.09045411115571</v>
      </c>
      <c r="J231" s="119">
        <f t="shared" si="11"/>
        <v>92.21121172638438</v>
      </c>
    </row>
    <row r="232" spans="1:10" ht="27" customHeight="1">
      <c r="A232" s="124"/>
      <c r="B232" s="123">
        <v>3</v>
      </c>
      <c r="C232" s="123" t="s">
        <v>172</v>
      </c>
      <c r="D232" s="125"/>
      <c r="E232" s="126">
        <f>SUM(E233,E421)</f>
        <v>99740</v>
      </c>
      <c r="F232" s="126">
        <f>SUM(F233,F421)</f>
        <v>56000</v>
      </c>
      <c r="G232" s="126">
        <f>SUM(G233,G421)</f>
        <v>107000</v>
      </c>
      <c r="H232" s="126">
        <f>SUM(H233,H421)</f>
        <v>101699.85</v>
      </c>
      <c r="I232" s="119">
        <f t="shared" si="12"/>
        <v>101.96495889312212</v>
      </c>
      <c r="J232" s="119">
        <f t="shared" si="11"/>
        <v>95.04658878504674</v>
      </c>
    </row>
    <row r="233" spans="1:10" ht="27" customHeight="1">
      <c r="A233" s="124"/>
      <c r="B233" s="123">
        <v>37</v>
      </c>
      <c r="C233" s="123" t="s">
        <v>298</v>
      </c>
      <c r="D233" s="125"/>
      <c r="E233" s="126">
        <f>SUM(E234)</f>
        <v>99740</v>
      </c>
      <c r="F233" s="126">
        <f>SUM(F234)</f>
        <v>56000</v>
      </c>
      <c r="G233" s="126">
        <f>SUM(G234)</f>
        <v>107000</v>
      </c>
      <c r="H233" s="126">
        <f>SUM(H234)</f>
        <v>101699.85</v>
      </c>
      <c r="I233" s="119">
        <f t="shared" si="12"/>
        <v>101.96495889312212</v>
      </c>
      <c r="J233" s="119">
        <f t="shared" si="11"/>
        <v>95.04658878504674</v>
      </c>
    </row>
    <row r="234" spans="1:10" ht="27" customHeight="1">
      <c r="A234" s="124"/>
      <c r="B234" s="123" t="s">
        <v>12</v>
      </c>
      <c r="C234" s="123" t="s">
        <v>13</v>
      </c>
      <c r="D234" s="125"/>
      <c r="E234" s="126">
        <f>E235</f>
        <v>99740</v>
      </c>
      <c r="F234" s="130">
        <v>56000</v>
      </c>
      <c r="G234" s="130">
        <v>107000</v>
      </c>
      <c r="H234" s="131">
        <f>H235</f>
        <v>101699.85</v>
      </c>
      <c r="I234" s="119">
        <f t="shared" si="12"/>
        <v>101.96495889312212</v>
      </c>
      <c r="J234" s="119">
        <f t="shared" si="11"/>
        <v>95.04658878504674</v>
      </c>
    </row>
    <row r="235" spans="1:10" ht="27" customHeight="1">
      <c r="A235" s="128"/>
      <c r="B235" s="128" t="s">
        <v>65</v>
      </c>
      <c r="C235" s="128" t="s">
        <v>300</v>
      </c>
      <c r="D235" s="129">
        <v>53082</v>
      </c>
      <c r="E235" s="127">
        <v>99740</v>
      </c>
      <c r="F235" s="130"/>
      <c r="G235" s="130"/>
      <c r="H235" s="130">
        <v>101699.85</v>
      </c>
      <c r="I235" s="119">
        <f t="shared" si="12"/>
        <v>101.96495889312212</v>
      </c>
      <c r="J235" s="119"/>
    </row>
    <row r="236" spans="1:10" ht="27" customHeight="1">
      <c r="A236" s="124"/>
      <c r="B236" s="123">
        <v>4</v>
      </c>
      <c r="C236" s="123" t="s">
        <v>176</v>
      </c>
      <c r="D236" s="125"/>
      <c r="E236" s="126">
        <f>SUM(E237)</f>
        <v>142029</v>
      </c>
      <c r="F236" s="126">
        <f aca="true" t="shared" si="13" ref="F236:H237">SUM(F237)</f>
        <v>160000</v>
      </c>
      <c r="G236" s="126">
        <f t="shared" si="13"/>
        <v>200000</v>
      </c>
      <c r="H236" s="126">
        <f t="shared" si="13"/>
        <v>181388.57</v>
      </c>
      <c r="I236" s="119">
        <f t="shared" si="12"/>
        <v>127.71234747833189</v>
      </c>
      <c r="J236" s="119">
        <f t="shared" si="11"/>
        <v>90.69428500000001</v>
      </c>
    </row>
    <row r="237" spans="1:10" ht="27" customHeight="1">
      <c r="A237" s="124"/>
      <c r="B237" s="123">
        <v>42</v>
      </c>
      <c r="C237" s="123" t="s">
        <v>175</v>
      </c>
      <c r="D237" s="125"/>
      <c r="E237" s="126">
        <f>SUM(E238)</f>
        <v>142029</v>
      </c>
      <c r="F237" s="126">
        <f t="shared" si="13"/>
        <v>160000</v>
      </c>
      <c r="G237" s="126">
        <f t="shared" si="13"/>
        <v>200000</v>
      </c>
      <c r="H237" s="126">
        <f t="shared" si="13"/>
        <v>181388.57</v>
      </c>
      <c r="I237" s="119">
        <f t="shared" si="12"/>
        <v>127.71234747833189</v>
      </c>
      <c r="J237" s="119">
        <f t="shared" si="11"/>
        <v>90.69428500000001</v>
      </c>
    </row>
    <row r="238" spans="1:10" ht="27" customHeight="1">
      <c r="A238" s="124"/>
      <c r="B238" s="123" t="s">
        <v>61</v>
      </c>
      <c r="C238" s="123" t="s">
        <v>62</v>
      </c>
      <c r="D238" s="125"/>
      <c r="E238" s="126">
        <f>E239</f>
        <v>142029</v>
      </c>
      <c r="F238" s="131">
        <v>160000</v>
      </c>
      <c r="G238" s="131">
        <v>200000</v>
      </c>
      <c r="H238" s="131">
        <f>H239</f>
        <v>181388.57</v>
      </c>
      <c r="I238" s="119">
        <f t="shared" si="12"/>
        <v>127.71234747833189</v>
      </c>
      <c r="J238" s="119">
        <f t="shared" si="11"/>
        <v>90.69428500000001</v>
      </c>
    </row>
    <row r="239" spans="1:10" ht="27" customHeight="1">
      <c r="A239" s="128"/>
      <c r="B239" s="128" t="s">
        <v>63</v>
      </c>
      <c r="C239" s="128" t="s">
        <v>64</v>
      </c>
      <c r="D239" s="129">
        <v>53082</v>
      </c>
      <c r="E239" s="127">
        <v>142029</v>
      </c>
      <c r="F239" s="130"/>
      <c r="G239" s="130"/>
      <c r="H239" s="130">
        <v>181388.57</v>
      </c>
      <c r="I239" s="119">
        <f t="shared" si="12"/>
        <v>127.71234747833189</v>
      </c>
      <c r="J239" s="119"/>
    </row>
    <row r="240" spans="1:10" ht="27" customHeight="1">
      <c r="A240" s="159" t="s">
        <v>301</v>
      </c>
      <c r="B240" s="160" t="s">
        <v>3</v>
      </c>
      <c r="C240" s="159" t="s">
        <v>302</v>
      </c>
      <c r="D240" s="161"/>
      <c r="E240" s="162">
        <f>E241</f>
        <v>45099</v>
      </c>
      <c r="F240" s="162">
        <f>F241</f>
        <v>58000</v>
      </c>
      <c r="G240" s="162">
        <f>G241</f>
        <v>74500</v>
      </c>
      <c r="H240" s="162">
        <f>H241</f>
        <v>72321.5</v>
      </c>
      <c r="I240" s="119">
        <f t="shared" si="12"/>
        <v>160.36164881704693</v>
      </c>
      <c r="J240" s="119">
        <f t="shared" si="11"/>
        <v>97.0758389261745</v>
      </c>
    </row>
    <row r="241" spans="1:10" ht="27" customHeight="1">
      <c r="A241" s="124"/>
      <c r="B241" s="123">
        <v>3</v>
      </c>
      <c r="C241" s="123" t="s">
        <v>172</v>
      </c>
      <c r="D241" s="125"/>
      <c r="E241" s="126">
        <f>SUM(E242,)</f>
        <v>45099</v>
      </c>
      <c r="F241" s="126">
        <f>SUM(F242,)</f>
        <v>58000</v>
      </c>
      <c r="G241" s="126">
        <f>SUM(G242,)</f>
        <v>74500</v>
      </c>
      <c r="H241" s="126">
        <f>SUM(H242,)</f>
        <v>72321.5</v>
      </c>
      <c r="I241" s="119">
        <f t="shared" si="12"/>
        <v>160.36164881704693</v>
      </c>
      <c r="J241" s="119">
        <f t="shared" si="11"/>
        <v>97.0758389261745</v>
      </c>
    </row>
    <row r="242" spans="1:10" ht="27" customHeight="1">
      <c r="A242" s="124"/>
      <c r="B242" s="123">
        <v>32</v>
      </c>
      <c r="C242" s="123" t="s">
        <v>171</v>
      </c>
      <c r="D242" s="125"/>
      <c r="E242" s="126">
        <f>SUM(E243,E245,E250)</f>
        <v>45099</v>
      </c>
      <c r="F242" s="126">
        <f>SUM(F243,F245,F250)</f>
        <v>58000</v>
      </c>
      <c r="G242" s="126">
        <f>SUM(G243,G245,G250)</f>
        <v>74500</v>
      </c>
      <c r="H242" s="126">
        <f>SUM(H243,H245,H250)</f>
        <v>72321.5</v>
      </c>
      <c r="I242" s="119">
        <f t="shared" si="12"/>
        <v>160.36164881704693</v>
      </c>
      <c r="J242" s="119">
        <f t="shared" si="11"/>
        <v>97.0758389261745</v>
      </c>
    </row>
    <row r="243" spans="1:10" ht="27" customHeight="1">
      <c r="A243" s="124"/>
      <c r="B243" s="123" t="s">
        <v>5</v>
      </c>
      <c r="C243" s="123" t="s">
        <v>6</v>
      </c>
      <c r="D243" s="125"/>
      <c r="E243" s="126">
        <f>SUM(E244)</f>
        <v>3015</v>
      </c>
      <c r="F243" s="127">
        <v>3000</v>
      </c>
      <c r="G243" s="127">
        <v>3000</v>
      </c>
      <c r="H243" s="126">
        <f>SUM(H244)</f>
        <v>2344.5</v>
      </c>
      <c r="I243" s="119">
        <f t="shared" si="12"/>
        <v>77.76119402985074</v>
      </c>
      <c r="J243" s="119">
        <f t="shared" si="11"/>
        <v>78.14999999999999</v>
      </c>
    </row>
    <row r="244" spans="1:10" ht="27" customHeight="1">
      <c r="A244" s="128"/>
      <c r="B244" s="128" t="s">
        <v>8</v>
      </c>
      <c r="C244" s="128" t="s">
        <v>9</v>
      </c>
      <c r="D244" s="129">
        <v>47300</v>
      </c>
      <c r="E244" s="127">
        <v>3015</v>
      </c>
      <c r="F244" s="130"/>
      <c r="G244" s="130"/>
      <c r="H244" s="130">
        <v>2344.5</v>
      </c>
      <c r="I244" s="119">
        <f t="shared" si="12"/>
        <v>77.76119402985074</v>
      </c>
      <c r="J244" s="119"/>
    </row>
    <row r="245" spans="1:10" ht="27" customHeight="1">
      <c r="A245" s="124"/>
      <c r="B245" s="123" t="s">
        <v>14</v>
      </c>
      <c r="C245" s="123" t="s">
        <v>15</v>
      </c>
      <c r="D245" s="125"/>
      <c r="E245" s="126">
        <f>SUM(E246:E249)</f>
        <v>16064</v>
      </c>
      <c r="F245" s="130">
        <v>5000</v>
      </c>
      <c r="G245" s="130">
        <v>16500</v>
      </c>
      <c r="H245" s="131">
        <f>SUM(H246:H249)</f>
        <v>10165.5</v>
      </c>
      <c r="I245" s="119">
        <f t="shared" si="12"/>
        <v>63.28125</v>
      </c>
      <c r="J245" s="119">
        <f t="shared" si="11"/>
        <v>61.60909090909092</v>
      </c>
    </row>
    <row r="246" spans="1:10" ht="27" customHeight="1">
      <c r="A246" s="128"/>
      <c r="B246" s="128">
        <v>3231</v>
      </c>
      <c r="C246" s="128" t="s">
        <v>53</v>
      </c>
      <c r="D246" s="129">
        <v>47300</v>
      </c>
      <c r="E246" s="127">
        <v>1070</v>
      </c>
      <c r="F246" s="130"/>
      <c r="G246" s="130"/>
      <c r="H246" s="130">
        <v>465.5</v>
      </c>
      <c r="I246" s="119">
        <f t="shared" si="12"/>
        <v>43.50467289719626</v>
      </c>
      <c r="J246" s="119"/>
    </row>
    <row r="247" spans="1:10" ht="27" customHeight="1">
      <c r="A247" s="128"/>
      <c r="B247" s="128">
        <v>3232</v>
      </c>
      <c r="C247" s="128" t="s">
        <v>23</v>
      </c>
      <c r="D247" s="129">
        <v>55235</v>
      </c>
      <c r="E247" s="127">
        <v>0</v>
      </c>
      <c r="F247" s="130"/>
      <c r="G247" s="130"/>
      <c r="H247" s="130">
        <v>0</v>
      </c>
      <c r="I247" s="119"/>
      <c r="J247" s="119"/>
    </row>
    <row r="248" spans="1:10" ht="27" customHeight="1">
      <c r="A248" s="128"/>
      <c r="B248" s="128">
        <v>3235</v>
      </c>
      <c r="C248" s="128" t="s">
        <v>246</v>
      </c>
      <c r="D248" s="129">
        <v>55235</v>
      </c>
      <c r="E248" s="127">
        <v>4200</v>
      </c>
      <c r="F248" s="130"/>
      <c r="G248" s="130"/>
      <c r="H248" s="130">
        <v>0</v>
      </c>
      <c r="I248" s="119">
        <f>H248/E248*100</f>
        <v>0</v>
      </c>
      <c r="J248" s="119"/>
    </row>
    <row r="249" spans="1:10" ht="27" customHeight="1">
      <c r="A249" s="128"/>
      <c r="B249" s="128">
        <v>3239</v>
      </c>
      <c r="C249" s="128" t="s">
        <v>21</v>
      </c>
      <c r="D249" s="129">
        <v>47300</v>
      </c>
      <c r="E249" s="127">
        <v>10794</v>
      </c>
      <c r="F249" s="130"/>
      <c r="G249" s="130"/>
      <c r="H249" s="130">
        <v>9700</v>
      </c>
      <c r="I249" s="119">
        <f>H249/E249*100</f>
        <v>89.86473967018715</v>
      </c>
      <c r="J249" s="119"/>
    </row>
    <row r="250" spans="1:10" ht="27" customHeight="1">
      <c r="A250" s="124"/>
      <c r="B250" s="123" t="s">
        <v>10</v>
      </c>
      <c r="C250" s="123" t="s">
        <v>11</v>
      </c>
      <c r="D250" s="125"/>
      <c r="E250" s="126">
        <f>E251+E252</f>
        <v>26020</v>
      </c>
      <c r="F250" s="130">
        <v>50000</v>
      </c>
      <c r="G250" s="130">
        <v>55000</v>
      </c>
      <c r="H250" s="131">
        <f>H251+H252</f>
        <v>59811.5</v>
      </c>
      <c r="I250" s="119">
        <f>H250/E250*100</f>
        <v>229.86740968485782</v>
      </c>
      <c r="J250" s="119">
        <f t="shared" si="11"/>
        <v>108.74818181818182</v>
      </c>
    </row>
    <row r="251" spans="1:10" ht="27" customHeight="1">
      <c r="A251" s="128"/>
      <c r="B251" s="128" t="s">
        <v>17</v>
      </c>
      <c r="C251" s="128" t="s">
        <v>30</v>
      </c>
      <c r="D251" s="129">
        <v>47300</v>
      </c>
      <c r="E251" s="127">
        <v>20020</v>
      </c>
      <c r="F251" s="130"/>
      <c r="G251" s="130"/>
      <c r="H251" s="130">
        <v>59811.5</v>
      </c>
      <c r="I251" s="119">
        <f>H251/E251*100</f>
        <v>298.7587412587413</v>
      </c>
      <c r="J251" s="119"/>
    </row>
    <row r="252" spans="1:10" ht="27" customHeight="1">
      <c r="A252" s="128"/>
      <c r="B252" s="128" t="s">
        <v>17</v>
      </c>
      <c r="C252" s="128" t="s">
        <v>303</v>
      </c>
      <c r="D252" s="129">
        <v>55235</v>
      </c>
      <c r="E252" s="127">
        <v>6000</v>
      </c>
      <c r="F252" s="130"/>
      <c r="G252" s="130"/>
      <c r="H252" s="130">
        <v>0</v>
      </c>
      <c r="I252" s="119">
        <f>H252/E252*100</f>
        <v>0</v>
      </c>
      <c r="J252" s="119"/>
    </row>
    <row r="253" spans="1:10" ht="27" customHeight="1">
      <c r="A253" s="159" t="s">
        <v>304</v>
      </c>
      <c r="B253" s="160" t="s">
        <v>3</v>
      </c>
      <c r="C253" s="159" t="s">
        <v>305</v>
      </c>
      <c r="D253" s="161"/>
      <c r="E253" s="162">
        <f>E254</f>
        <v>0</v>
      </c>
      <c r="F253" s="162">
        <f>F254</f>
        <v>0</v>
      </c>
      <c r="G253" s="162">
        <f>G254</f>
        <v>20400</v>
      </c>
      <c r="H253" s="162">
        <f>H254</f>
        <v>5000</v>
      </c>
      <c r="I253" s="119"/>
      <c r="J253" s="119">
        <f t="shared" si="11"/>
        <v>24.509803921568626</v>
      </c>
    </row>
    <row r="254" spans="1:10" ht="27" customHeight="1">
      <c r="A254" s="124"/>
      <c r="B254" s="123">
        <v>3</v>
      </c>
      <c r="C254" s="123" t="s">
        <v>172</v>
      </c>
      <c r="D254" s="125"/>
      <c r="E254" s="126">
        <f>SUM(E255,E443)</f>
        <v>0</v>
      </c>
      <c r="F254" s="126">
        <f>SUM(F255,F443)</f>
        <v>0</v>
      </c>
      <c r="G254" s="126">
        <f>SUM(G255,)</f>
        <v>20400</v>
      </c>
      <c r="H254" s="126">
        <f>SUM(H255,H443)</f>
        <v>5000</v>
      </c>
      <c r="I254" s="119"/>
      <c r="J254" s="119">
        <f t="shared" si="11"/>
        <v>24.509803921568626</v>
      </c>
    </row>
    <row r="255" spans="1:10" ht="27" customHeight="1">
      <c r="A255" s="124"/>
      <c r="B255" s="123">
        <v>32</v>
      </c>
      <c r="C255" s="123" t="s">
        <v>171</v>
      </c>
      <c r="D255" s="125"/>
      <c r="E255" s="126">
        <f>SUM(E256+E261)</f>
        <v>0</v>
      </c>
      <c r="F255" s="126">
        <f>SUM(F256,F424,F429,F439)</f>
        <v>0</v>
      </c>
      <c r="G255" s="126">
        <f>SUM(G256+G259+G261+G263)</f>
        <v>20400</v>
      </c>
      <c r="H255" s="126">
        <f>SUM(H256,H424,H429,H439)</f>
        <v>5000</v>
      </c>
      <c r="I255" s="119"/>
      <c r="J255" s="119">
        <f t="shared" si="11"/>
        <v>24.509803921568626</v>
      </c>
    </row>
    <row r="256" spans="1:10" ht="27" customHeight="1">
      <c r="A256" s="124"/>
      <c r="B256" s="123" t="s">
        <v>5</v>
      </c>
      <c r="C256" s="123" t="s">
        <v>6</v>
      </c>
      <c r="D256" s="125"/>
      <c r="E256" s="126">
        <f>SUM(E257:E258)</f>
        <v>0</v>
      </c>
      <c r="F256" s="127">
        <v>0</v>
      </c>
      <c r="G256" s="127">
        <v>6400</v>
      </c>
      <c r="H256" s="126">
        <f>SUM(H257:H258)</f>
        <v>5000</v>
      </c>
      <c r="I256" s="119"/>
      <c r="J256" s="119">
        <f t="shared" si="11"/>
        <v>78.125</v>
      </c>
    </row>
    <row r="257" spans="1:10" ht="27" customHeight="1">
      <c r="A257" s="128"/>
      <c r="B257" s="128" t="s">
        <v>8</v>
      </c>
      <c r="C257" s="128" t="s">
        <v>9</v>
      </c>
      <c r="D257" s="129">
        <v>53082</v>
      </c>
      <c r="E257" s="127">
        <v>0</v>
      </c>
      <c r="F257" s="130">
        <v>0</v>
      </c>
      <c r="G257" s="130">
        <v>0</v>
      </c>
      <c r="H257" s="130">
        <v>2600</v>
      </c>
      <c r="I257" s="119"/>
      <c r="J257" s="119"/>
    </row>
    <row r="258" spans="1:10" ht="27" customHeight="1">
      <c r="A258" s="128"/>
      <c r="B258" s="128">
        <v>3213</v>
      </c>
      <c r="C258" s="128" t="s">
        <v>36</v>
      </c>
      <c r="D258" s="129">
        <v>53082</v>
      </c>
      <c r="E258" s="127">
        <v>0</v>
      </c>
      <c r="F258" s="130">
        <v>0</v>
      </c>
      <c r="G258" s="130">
        <v>0</v>
      </c>
      <c r="H258" s="130">
        <v>2400</v>
      </c>
      <c r="I258" s="119"/>
      <c r="J258" s="119"/>
    </row>
    <row r="259" spans="1:10" ht="27" customHeight="1">
      <c r="A259" s="124"/>
      <c r="B259" s="123" t="s">
        <v>37</v>
      </c>
      <c r="C259" s="123" t="s">
        <v>38</v>
      </c>
      <c r="D259" s="125"/>
      <c r="E259" s="131">
        <f>SUM(E260:E261)</f>
        <v>0</v>
      </c>
      <c r="F259" s="130"/>
      <c r="G259" s="130">
        <v>1500</v>
      </c>
      <c r="H259" s="131">
        <f>SUM(H260:H261)</f>
        <v>0</v>
      </c>
      <c r="I259" s="119"/>
      <c r="J259" s="119">
        <f t="shared" si="11"/>
        <v>0</v>
      </c>
    </row>
    <row r="260" spans="1:10" ht="27" customHeight="1">
      <c r="A260" s="128"/>
      <c r="B260" s="128" t="s">
        <v>46</v>
      </c>
      <c r="C260" s="128" t="s">
        <v>47</v>
      </c>
      <c r="D260" s="129">
        <v>53082</v>
      </c>
      <c r="E260" s="127">
        <v>0</v>
      </c>
      <c r="F260" s="130"/>
      <c r="G260" s="130"/>
      <c r="H260" s="130">
        <v>0</v>
      </c>
      <c r="I260" s="119"/>
      <c r="J260" s="119"/>
    </row>
    <row r="261" spans="1:10" ht="27" customHeight="1">
      <c r="A261" s="124"/>
      <c r="B261" s="123" t="s">
        <v>14</v>
      </c>
      <c r="C261" s="123" t="s">
        <v>15</v>
      </c>
      <c r="D261" s="125"/>
      <c r="E261" s="126">
        <f>SUM(E262)</f>
        <v>0</v>
      </c>
      <c r="F261" s="130">
        <v>0</v>
      </c>
      <c r="G261" s="130">
        <v>0</v>
      </c>
      <c r="H261" s="131">
        <f>H262</f>
        <v>0</v>
      </c>
      <c r="I261" s="119"/>
      <c r="J261" s="119"/>
    </row>
    <row r="262" spans="1:10" ht="27" customHeight="1">
      <c r="A262" s="128"/>
      <c r="B262" s="128">
        <v>3239</v>
      </c>
      <c r="C262" s="128" t="s">
        <v>21</v>
      </c>
      <c r="D262" s="129">
        <v>53082</v>
      </c>
      <c r="E262" s="127">
        <v>0</v>
      </c>
      <c r="F262" s="130">
        <v>0</v>
      </c>
      <c r="G262" s="130">
        <v>0</v>
      </c>
      <c r="H262" s="130">
        <v>0</v>
      </c>
      <c r="I262" s="119"/>
      <c r="J262" s="119"/>
    </row>
    <row r="263" spans="1:10" ht="27" customHeight="1">
      <c r="A263" s="124"/>
      <c r="B263" s="123" t="s">
        <v>10</v>
      </c>
      <c r="C263" s="123" t="s">
        <v>11</v>
      </c>
      <c r="D263" s="125"/>
      <c r="E263" s="126">
        <f>E264</f>
        <v>0</v>
      </c>
      <c r="F263" s="130">
        <v>0</v>
      </c>
      <c r="G263" s="130">
        <v>12500</v>
      </c>
      <c r="H263" s="131">
        <f>H264</f>
        <v>0</v>
      </c>
      <c r="I263" s="119"/>
      <c r="J263" s="119">
        <f t="shared" si="11"/>
        <v>0</v>
      </c>
    </row>
    <row r="264" spans="1:10" ht="27" customHeight="1">
      <c r="A264" s="128"/>
      <c r="B264" s="128" t="s">
        <v>17</v>
      </c>
      <c r="C264" s="128" t="s">
        <v>30</v>
      </c>
      <c r="D264" s="129">
        <v>53082</v>
      </c>
      <c r="E264" s="127">
        <v>0</v>
      </c>
      <c r="F264" s="130"/>
      <c r="G264" s="130"/>
      <c r="H264" s="130">
        <v>0</v>
      </c>
      <c r="I264" s="119"/>
      <c r="J264" s="119"/>
    </row>
    <row r="265" spans="1:10" ht="27" customHeight="1">
      <c r="A265" s="159" t="s">
        <v>306</v>
      </c>
      <c r="B265" s="160" t="s">
        <v>3</v>
      </c>
      <c r="C265" s="159" t="s">
        <v>307</v>
      </c>
      <c r="D265" s="161"/>
      <c r="E265" s="162">
        <f>E266</f>
        <v>4000</v>
      </c>
      <c r="F265" s="162">
        <f>F266</f>
        <v>2000</v>
      </c>
      <c r="G265" s="162">
        <f>G266</f>
        <v>2000</v>
      </c>
      <c r="H265" s="162">
        <f>H266</f>
        <v>1100</v>
      </c>
      <c r="I265" s="119">
        <f>H265/E265*100</f>
        <v>27.500000000000004</v>
      </c>
      <c r="J265" s="119">
        <f t="shared" si="11"/>
        <v>55.00000000000001</v>
      </c>
    </row>
    <row r="266" spans="1:10" ht="27" customHeight="1">
      <c r="A266" s="124"/>
      <c r="B266" s="123">
        <v>3</v>
      </c>
      <c r="C266" s="123" t="s">
        <v>172</v>
      </c>
      <c r="D266" s="125"/>
      <c r="E266" s="126">
        <f>SUM(E267,)</f>
        <v>4000</v>
      </c>
      <c r="F266" s="126">
        <f>SUM(F267,)</f>
        <v>2000</v>
      </c>
      <c r="G266" s="126">
        <f>SUM(G267,)</f>
        <v>2000</v>
      </c>
      <c r="H266" s="126">
        <f>SUM(H267,)</f>
        <v>1100</v>
      </c>
      <c r="I266" s="119">
        <f>H266/E266*100</f>
        <v>27.500000000000004</v>
      </c>
      <c r="J266" s="119">
        <f t="shared" si="11"/>
        <v>55.00000000000001</v>
      </c>
    </row>
    <row r="267" spans="1:10" ht="27" customHeight="1">
      <c r="A267" s="124"/>
      <c r="B267" s="123">
        <v>32</v>
      </c>
      <c r="C267" s="123" t="s">
        <v>171</v>
      </c>
      <c r="D267" s="125"/>
      <c r="E267" s="126">
        <f>SUM(E268,E270,E273)</f>
        <v>4000</v>
      </c>
      <c r="F267" s="126">
        <f>SUM(F268,F270,F273)</f>
        <v>2000</v>
      </c>
      <c r="G267" s="126">
        <f>SUM(G268,G270,G273)</f>
        <v>2000</v>
      </c>
      <c r="H267" s="126">
        <f>SUM(H268,H270,H273)</f>
        <v>1100</v>
      </c>
      <c r="I267" s="119">
        <f>H267/E267*100</f>
        <v>27.500000000000004</v>
      </c>
      <c r="J267" s="119">
        <f t="shared" si="11"/>
        <v>55.00000000000001</v>
      </c>
    </row>
    <row r="268" spans="1:10" ht="27" customHeight="1">
      <c r="A268" s="124"/>
      <c r="B268" s="123" t="s">
        <v>5</v>
      </c>
      <c r="C268" s="123" t="s">
        <v>6</v>
      </c>
      <c r="D268" s="125"/>
      <c r="E268" s="126">
        <f>SUM(E269)</f>
        <v>0</v>
      </c>
      <c r="F268" s="127">
        <v>400</v>
      </c>
      <c r="G268" s="127">
        <v>0</v>
      </c>
      <c r="H268" s="126">
        <f>H269</f>
        <v>0</v>
      </c>
      <c r="I268" s="119"/>
      <c r="J268" s="119"/>
    </row>
    <row r="269" spans="1:10" ht="27" customHeight="1">
      <c r="A269" s="128"/>
      <c r="B269" s="128" t="s">
        <v>8</v>
      </c>
      <c r="C269" s="128" t="s">
        <v>9</v>
      </c>
      <c r="D269" s="129">
        <v>53080</v>
      </c>
      <c r="E269" s="127">
        <v>0</v>
      </c>
      <c r="F269" s="130"/>
      <c r="G269" s="130"/>
      <c r="H269" s="130">
        <v>0</v>
      </c>
      <c r="I269" s="119"/>
      <c r="J269" s="119"/>
    </row>
    <row r="270" spans="1:10" ht="27" customHeight="1">
      <c r="A270" s="124"/>
      <c r="B270" s="123" t="s">
        <v>37</v>
      </c>
      <c r="C270" s="123" t="s">
        <v>38</v>
      </c>
      <c r="D270" s="125"/>
      <c r="E270" s="131">
        <f>SUM(E271:E272)</f>
        <v>2364</v>
      </c>
      <c r="F270" s="130">
        <v>700</v>
      </c>
      <c r="G270" s="130">
        <v>1100</v>
      </c>
      <c r="H270" s="131">
        <f>SUM(H271:H272)</f>
        <v>1100</v>
      </c>
      <c r="I270" s="119">
        <f aca="true" t="shared" si="14" ref="I270:I328">H270/E270*100</f>
        <v>46.53130287648054</v>
      </c>
      <c r="J270" s="119">
        <f aca="true" t="shared" si="15" ref="J270:J331">H270/G270*100</f>
        <v>100</v>
      </c>
    </row>
    <row r="271" spans="1:10" ht="27" customHeight="1">
      <c r="A271" s="128"/>
      <c r="B271" s="128" t="s">
        <v>46</v>
      </c>
      <c r="C271" s="128" t="s">
        <v>47</v>
      </c>
      <c r="D271" s="129">
        <v>53080</v>
      </c>
      <c r="E271" s="127">
        <v>95</v>
      </c>
      <c r="F271" s="130"/>
      <c r="G271" s="130"/>
      <c r="H271" s="130">
        <v>1100</v>
      </c>
      <c r="I271" s="119">
        <f t="shared" si="14"/>
        <v>1157.8947368421052</v>
      </c>
      <c r="J271" s="119"/>
    </row>
    <row r="272" spans="1:10" ht="27" customHeight="1">
      <c r="A272" s="128"/>
      <c r="B272" s="128">
        <v>3225</v>
      </c>
      <c r="C272" s="128" t="s">
        <v>51</v>
      </c>
      <c r="D272" s="129">
        <v>53080</v>
      </c>
      <c r="E272" s="127">
        <v>2269</v>
      </c>
      <c r="F272" s="130"/>
      <c r="G272" s="130"/>
      <c r="H272" s="130">
        <v>0</v>
      </c>
      <c r="I272" s="119">
        <f t="shared" si="14"/>
        <v>0</v>
      </c>
      <c r="J272" s="119"/>
    </row>
    <row r="273" spans="1:10" ht="27" customHeight="1">
      <c r="A273" s="124"/>
      <c r="B273" s="123" t="s">
        <v>10</v>
      </c>
      <c r="C273" s="123" t="s">
        <v>11</v>
      </c>
      <c r="D273" s="125"/>
      <c r="E273" s="126">
        <f>E274</f>
        <v>1636</v>
      </c>
      <c r="F273" s="130">
        <v>900</v>
      </c>
      <c r="G273" s="130">
        <v>900</v>
      </c>
      <c r="H273" s="131">
        <f>H274</f>
        <v>0</v>
      </c>
      <c r="I273" s="119">
        <f t="shared" si="14"/>
        <v>0</v>
      </c>
      <c r="J273" s="119">
        <f t="shared" si="15"/>
        <v>0</v>
      </c>
    </row>
    <row r="274" spans="1:10" ht="27" customHeight="1">
      <c r="A274" s="128"/>
      <c r="B274" s="128" t="s">
        <v>17</v>
      </c>
      <c r="C274" s="128" t="s">
        <v>30</v>
      </c>
      <c r="D274" s="129">
        <v>53080</v>
      </c>
      <c r="E274" s="127">
        <v>1636</v>
      </c>
      <c r="F274" s="130"/>
      <c r="G274" s="130"/>
      <c r="H274" s="130">
        <v>0</v>
      </c>
      <c r="I274" s="119">
        <f t="shared" si="14"/>
        <v>0</v>
      </c>
      <c r="J274" s="119"/>
    </row>
    <row r="275" spans="1:10" ht="27" customHeight="1">
      <c r="A275" s="159" t="s">
        <v>308</v>
      </c>
      <c r="B275" s="160" t="s">
        <v>3</v>
      </c>
      <c r="C275" s="159" t="s">
        <v>309</v>
      </c>
      <c r="D275" s="161"/>
      <c r="E275" s="162">
        <f>E276</f>
        <v>4838</v>
      </c>
      <c r="F275" s="162">
        <f>F276</f>
        <v>7000</v>
      </c>
      <c r="G275" s="162">
        <f>G276</f>
        <v>7000</v>
      </c>
      <c r="H275" s="162">
        <f>H276</f>
        <v>7000</v>
      </c>
      <c r="I275" s="119">
        <f t="shared" si="14"/>
        <v>144.68788755684167</v>
      </c>
      <c r="J275" s="119">
        <f t="shared" si="15"/>
        <v>100</v>
      </c>
    </row>
    <row r="276" spans="1:10" ht="27" customHeight="1">
      <c r="A276" s="124"/>
      <c r="B276" s="123">
        <v>3</v>
      </c>
      <c r="C276" s="123" t="s">
        <v>172</v>
      </c>
      <c r="D276" s="125"/>
      <c r="E276" s="126">
        <f>SUM(E277,E461)</f>
        <v>4838</v>
      </c>
      <c r="F276" s="126">
        <f>SUM(F277,F461)</f>
        <v>7000</v>
      </c>
      <c r="G276" s="126">
        <f>SUM(G277,G461)</f>
        <v>7000</v>
      </c>
      <c r="H276" s="126">
        <f>SUM(H277,H461)</f>
        <v>7000</v>
      </c>
      <c r="I276" s="119">
        <f t="shared" si="14"/>
        <v>144.68788755684167</v>
      </c>
      <c r="J276" s="119">
        <f t="shared" si="15"/>
        <v>100</v>
      </c>
    </row>
    <row r="277" spans="1:10" ht="27" customHeight="1">
      <c r="A277" s="124"/>
      <c r="B277" s="123">
        <v>32</v>
      </c>
      <c r="C277" s="123" t="s">
        <v>171</v>
      </c>
      <c r="D277" s="125"/>
      <c r="E277" s="126">
        <f>SUM(,E278,E283)</f>
        <v>4838</v>
      </c>
      <c r="F277" s="126">
        <f>SUM(,F278,F283)</f>
        <v>7000</v>
      </c>
      <c r="G277" s="126">
        <f>SUM(,G278,G283+G281)</f>
        <v>7000</v>
      </c>
      <c r="H277" s="126">
        <f>SUM(,H278,H283,H281)</f>
        <v>7000</v>
      </c>
      <c r="I277" s="119">
        <f t="shared" si="14"/>
        <v>144.68788755684167</v>
      </c>
      <c r="J277" s="119">
        <f t="shared" si="15"/>
        <v>100</v>
      </c>
    </row>
    <row r="278" spans="1:10" ht="27" customHeight="1">
      <c r="A278" s="124"/>
      <c r="B278" s="123" t="s">
        <v>37</v>
      </c>
      <c r="C278" s="123" t="s">
        <v>38</v>
      </c>
      <c r="D278" s="125"/>
      <c r="E278" s="131">
        <f>SUM(E279:E280)</f>
        <v>315</v>
      </c>
      <c r="F278" s="130">
        <v>3000</v>
      </c>
      <c r="G278" s="130"/>
      <c r="H278" s="131">
        <f>SUM(H279:H280)</f>
        <v>0</v>
      </c>
      <c r="I278" s="119">
        <f t="shared" si="14"/>
        <v>0</v>
      </c>
      <c r="J278" s="119"/>
    </row>
    <row r="279" spans="1:10" ht="27" customHeight="1">
      <c r="A279" s="128"/>
      <c r="B279" s="128" t="s">
        <v>46</v>
      </c>
      <c r="C279" s="128" t="s">
        <v>47</v>
      </c>
      <c r="D279" s="129">
        <v>11001</v>
      </c>
      <c r="E279" s="127">
        <v>315</v>
      </c>
      <c r="F279" s="130"/>
      <c r="G279" s="130"/>
      <c r="H279" s="130">
        <v>0</v>
      </c>
      <c r="I279" s="119">
        <f t="shared" si="14"/>
        <v>0</v>
      </c>
      <c r="J279" s="119"/>
    </row>
    <row r="280" spans="1:10" ht="27" customHeight="1">
      <c r="A280" s="128"/>
      <c r="B280" s="128">
        <v>3225</v>
      </c>
      <c r="C280" s="128" t="s">
        <v>51</v>
      </c>
      <c r="D280" s="129">
        <v>11001</v>
      </c>
      <c r="E280" s="127">
        <v>0</v>
      </c>
      <c r="F280" s="130"/>
      <c r="G280" s="130"/>
      <c r="H280" s="130">
        <v>0</v>
      </c>
      <c r="I280" s="119"/>
      <c r="J280" s="119"/>
    </row>
    <row r="281" spans="1:10" ht="27" customHeight="1">
      <c r="A281" s="124"/>
      <c r="B281" s="123">
        <v>323</v>
      </c>
      <c r="C281" s="123" t="s">
        <v>15</v>
      </c>
      <c r="D281" s="125"/>
      <c r="E281" s="131">
        <v>0</v>
      </c>
      <c r="F281" s="130"/>
      <c r="G281" s="130">
        <v>7000</v>
      </c>
      <c r="H281" s="131">
        <v>7000</v>
      </c>
      <c r="I281" s="119"/>
      <c r="J281" s="119">
        <f t="shared" si="15"/>
        <v>100</v>
      </c>
    </row>
    <row r="282" spans="1:10" ht="27" customHeight="1">
      <c r="A282" s="124"/>
      <c r="B282" s="123">
        <v>3239</v>
      </c>
      <c r="C282" s="123" t="s">
        <v>21</v>
      </c>
      <c r="D282" s="125"/>
      <c r="E282" s="131">
        <v>0</v>
      </c>
      <c r="F282" s="130"/>
      <c r="G282" s="130"/>
      <c r="H282" s="130">
        <v>7000</v>
      </c>
      <c r="I282" s="119"/>
      <c r="J282" s="119"/>
    </row>
    <row r="283" spans="1:10" ht="27" customHeight="1">
      <c r="A283" s="124"/>
      <c r="B283" s="123" t="s">
        <v>10</v>
      </c>
      <c r="C283" s="123" t="s">
        <v>11</v>
      </c>
      <c r="D283" s="125"/>
      <c r="E283" s="126">
        <f>E284</f>
        <v>4523</v>
      </c>
      <c r="F283" s="130">
        <v>4000</v>
      </c>
      <c r="G283" s="130"/>
      <c r="H283" s="131">
        <f>H284</f>
        <v>0</v>
      </c>
      <c r="I283" s="119">
        <f t="shared" si="14"/>
        <v>0</v>
      </c>
      <c r="J283" s="119"/>
    </row>
    <row r="284" spans="1:10" ht="27" customHeight="1">
      <c r="A284" s="128"/>
      <c r="B284" s="128" t="s">
        <v>17</v>
      </c>
      <c r="C284" s="128" t="s">
        <v>30</v>
      </c>
      <c r="D284" s="129">
        <v>11001</v>
      </c>
      <c r="E284" s="127">
        <v>4523</v>
      </c>
      <c r="F284" s="130"/>
      <c r="G284" s="130"/>
      <c r="H284" s="130">
        <v>0</v>
      </c>
      <c r="I284" s="119">
        <f t="shared" si="14"/>
        <v>0</v>
      </c>
      <c r="J284" s="119"/>
    </row>
    <row r="285" spans="1:10" ht="27" customHeight="1">
      <c r="A285" s="159" t="s">
        <v>310</v>
      </c>
      <c r="B285" s="160" t="s">
        <v>3</v>
      </c>
      <c r="C285" s="159" t="s">
        <v>311</v>
      </c>
      <c r="D285" s="161"/>
      <c r="E285" s="162">
        <f>E286</f>
        <v>11016</v>
      </c>
      <c r="F285" s="162">
        <f aca="true" t="shared" si="16" ref="F285:H286">F286</f>
        <v>0</v>
      </c>
      <c r="G285" s="162">
        <f t="shared" si="16"/>
        <v>3000</v>
      </c>
      <c r="H285" s="162">
        <f t="shared" si="16"/>
        <v>1296</v>
      </c>
      <c r="I285" s="119">
        <f t="shared" si="14"/>
        <v>11.76470588235294</v>
      </c>
      <c r="J285" s="119">
        <f t="shared" si="15"/>
        <v>43.2</v>
      </c>
    </row>
    <row r="286" spans="1:10" ht="27" customHeight="1">
      <c r="A286" s="124"/>
      <c r="B286" s="123">
        <v>3</v>
      </c>
      <c r="C286" s="123" t="s">
        <v>172</v>
      </c>
      <c r="D286" s="125"/>
      <c r="E286" s="126">
        <f>E287</f>
        <v>11016</v>
      </c>
      <c r="F286" s="126">
        <f t="shared" si="16"/>
        <v>0</v>
      </c>
      <c r="G286" s="126">
        <f t="shared" si="16"/>
        <v>3000</v>
      </c>
      <c r="H286" s="126">
        <f t="shared" si="16"/>
        <v>1296</v>
      </c>
      <c r="I286" s="119">
        <f t="shared" si="14"/>
        <v>11.76470588235294</v>
      </c>
      <c r="J286" s="119">
        <f t="shared" si="15"/>
        <v>43.2</v>
      </c>
    </row>
    <row r="287" spans="1:10" ht="27" customHeight="1">
      <c r="A287" s="124"/>
      <c r="B287" s="123">
        <v>31</v>
      </c>
      <c r="C287" s="123" t="s">
        <v>250</v>
      </c>
      <c r="D287" s="125"/>
      <c r="E287" s="126">
        <f>E288+E290</f>
        <v>11016</v>
      </c>
      <c r="F287" s="126">
        <f>F288+F290</f>
        <v>0</v>
      </c>
      <c r="G287" s="126">
        <f>G288+G290</f>
        <v>3000</v>
      </c>
      <c r="H287" s="126">
        <f>H288+H290</f>
        <v>1296</v>
      </c>
      <c r="I287" s="119">
        <f t="shared" si="14"/>
        <v>11.76470588235294</v>
      </c>
      <c r="J287" s="119">
        <f t="shared" si="15"/>
        <v>43.2</v>
      </c>
    </row>
    <row r="288" spans="1:10" ht="27" customHeight="1">
      <c r="A288" s="124"/>
      <c r="B288" s="123">
        <v>311</v>
      </c>
      <c r="C288" s="123" t="s">
        <v>251</v>
      </c>
      <c r="D288" s="125"/>
      <c r="E288" s="126">
        <f>E289</f>
        <v>9456</v>
      </c>
      <c r="F288" s="126">
        <f>F289</f>
        <v>0</v>
      </c>
      <c r="G288" s="127">
        <v>2575</v>
      </c>
      <c r="H288" s="126">
        <f>H289</f>
        <v>1112.45</v>
      </c>
      <c r="I288" s="119">
        <f t="shared" si="14"/>
        <v>11.76448815566836</v>
      </c>
      <c r="J288" s="119">
        <f t="shared" si="15"/>
        <v>43.20194174757282</v>
      </c>
    </row>
    <row r="289" spans="1:10" ht="27" customHeight="1">
      <c r="A289" s="128"/>
      <c r="B289" s="128">
        <v>3111</v>
      </c>
      <c r="C289" s="128" t="s">
        <v>312</v>
      </c>
      <c r="D289" s="129">
        <v>53082</v>
      </c>
      <c r="E289" s="127">
        <v>9456</v>
      </c>
      <c r="F289" s="130"/>
      <c r="G289" s="130"/>
      <c r="H289" s="130">
        <v>1112.45</v>
      </c>
      <c r="I289" s="119">
        <f t="shared" si="14"/>
        <v>11.76448815566836</v>
      </c>
      <c r="J289" s="119"/>
    </row>
    <row r="290" spans="1:10" ht="27" customHeight="1">
      <c r="A290" s="124"/>
      <c r="B290" s="123">
        <v>313</v>
      </c>
      <c r="C290" s="123" t="s">
        <v>254</v>
      </c>
      <c r="D290" s="125"/>
      <c r="E290" s="126">
        <f>E291</f>
        <v>1560</v>
      </c>
      <c r="F290" s="127">
        <v>0</v>
      </c>
      <c r="G290" s="127">
        <v>425</v>
      </c>
      <c r="H290" s="126">
        <f>H291</f>
        <v>183.55</v>
      </c>
      <c r="I290" s="119">
        <f t="shared" si="14"/>
        <v>11.766025641025642</v>
      </c>
      <c r="J290" s="119">
        <f t="shared" si="15"/>
        <v>43.188235294117646</v>
      </c>
    </row>
    <row r="291" spans="1:10" ht="27" customHeight="1">
      <c r="A291" s="128"/>
      <c r="B291" s="128">
        <v>3132</v>
      </c>
      <c r="C291" s="128" t="s">
        <v>255</v>
      </c>
      <c r="D291" s="129">
        <v>47300</v>
      </c>
      <c r="E291" s="127">
        <v>1560</v>
      </c>
      <c r="F291" s="130"/>
      <c r="G291" s="130"/>
      <c r="H291" s="130">
        <v>183.55</v>
      </c>
      <c r="I291" s="119">
        <f t="shared" si="14"/>
        <v>11.766025641025642</v>
      </c>
      <c r="J291" s="119"/>
    </row>
    <row r="292" spans="1:10" ht="27" customHeight="1">
      <c r="A292" s="159" t="s">
        <v>313</v>
      </c>
      <c r="B292" s="160" t="s">
        <v>3</v>
      </c>
      <c r="C292" s="159" t="s">
        <v>314</v>
      </c>
      <c r="D292" s="161"/>
      <c r="E292" s="162">
        <f>E293</f>
        <v>5812</v>
      </c>
      <c r="F292" s="162">
        <f>F293</f>
        <v>11000</v>
      </c>
      <c r="G292" s="162">
        <f>G293</f>
        <v>6744</v>
      </c>
      <c r="H292" s="162">
        <f>H293</f>
        <v>6744</v>
      </c>
      <c r="I292" s="119">
        <f t="shared" si="14"/>
        <v>116.03578802477632</v>
      </c>
      <c r="J292" s="119">
        <f>H292/G292*100</f>
        <v>100</v>
      </c>
    </row>
    <row r="293" spans="1:10" ht="27" customHeight="1">
      <c r="A293" s="124"/>
      <c r="B293" s="123">
        <v>3</v>
      </c>
      <c r="C293" s="123" t="s">
        <v>172</v>
      </c>
      <c r="D293" s="125"/>
      <c r="E293" s="126">
        <f>SUM(E294)</f>
        <v>5812</v>
      </c>
      <c r="F293" s="126">
        <f aca="true" t="shared" si="17" ref="F293:H294">SUM(F294)</f>
        <v>11000</v>
      </c>
      <c r="G293" s="126">
        <f t="shared" si="17"/>
        <v>6744</v>
      </c>
      <c r="H293" s="126">
        <f t="shared" si="17"/>
        <v>6744</v>
      </c>
      <c r="I293" s="119">
        <f t="shared" si="14"/>
        <v>116.03578802477632</v>
      </c>
      <c r="J293" s="119">
        <f t="shared" si="15"/>
        <v>100</v>
      </c>
    </row>
    <row r="294" spans="1:10" ht="27" customHeight="1">
      <c r="A294" s="124"/>
      <c r="B294" s="123">
        <v>32</v>
      </c>
      <c r="C294" s="123" t="s">
        <v>171</v>
      </c>
      <c r="D294" s="125"/>
      <c r="E294" s="126">
        <f>SUM(E295)</f>
        <v>5812</v>
      </c>
      <c r="F294" s="126">
        <f>SUM(F295)</f>
        <v>11000</v>
      </c>
      <c r="G294" s="126">
        <f t="shared" si="17"/>
        <v>6744</v>
      </c>
      <c r="H294" s="126">
        <f t="shared" si="17"/>
        <v>6744</v>
      </c>
      <c r="I294" s="119">
        <f t="shared" si="14"/>
        <v>116.03578802477632</v>
      </c>
      <c r="J294" s="119">
        <f t="shared" si="15"/>
        <v>100</v>
      </c>
    </row>
    <row r="295" spans="1:10" ht="27" customHeight="1">
      <c r="A295" s="124"/>
      <c r="B295" s="123" t="s">
        <v>37</v>
      </c>
      <c r="C295" s="123" t="s">
        <v>38</v>
      </c>
      <c r="D295" s="125"/>
      <c r="E295" s="126">
        <f>SUM(E296)</f>
        <v>5812</v>
      </c>
      <c r="F295" s="130">
        <v>11000</v>
      </c>
      <c r="G295" s="130">
        <v>6744</v>
      </c>
      <c r="H295" s="131">
        <f>H296</f>
        <v>6744</v>
      </c>
      <c r="I295" s="119">
        <f t="shared" si="14"/>
        <v>116.03578802477632</v>
      </c>
      <c r="J295" s="119">
        <f t="shared" si="15"/>
        <v>100</v>
      </c>
    </row>
    <row r="296" spans="1:10" ht="27" customHeight="1">
      <c r="A296" s="128"/>
      <c r="B296" s="128" t="s">
        <v>57</v>
      </c>
      <c r="C296" s="128" t="s">
        <v>58</v>
      </c>
      <c r="D296" s="129">
        <v>63000</v>
      </c>
      <c r="E296" s="127">
        <v>5812</v>
      </c>
      <c r="F296" s="130"/>
      <c r="G296" s="130"/>
      <c r="H296" s="130">
        <v>6744</v>
      </c>
      <c r="I296" s="119">
        <f t="shared" si="14"/>
        <v>116.03578802477632</v>
      </c>
      <c r="J296" s="119"/>
    </row>
    <row r="297" spans="1:10" ht="27" customHeight="1">
      <c r="A297" s="159" t="s">
        <v>315</v>
      </c>
      <c r="B297" s="160" t="s">
        <v>3</v>
      </c>
      <c r="C297" s="159" t="s">
        <v>316</v>
      </c>
      <c r="D297" s="161"/>
      <c r="E297" s="162">
        <f>E298</f>
        <v>24306</v>
      </c>
      <c r="F297" s="162">
        <f>F298</f>
        <v>45500</v>
      </c>
      <c r="G297" s="162">
        <f>G298</f>
        <v>45500</v>
      </c>
      <c r="H297" s="162">
        <f>H298</f>
        <v>38583.15</v>
      </c>
      <c r="I297" s="119">
        <f t="shared" si="14"/>
        <v>158.73920019748212</v>
      </c>
      <c r="J297" s="119">
        <f t="shared" si="15"/>
        <v>84.79813186813188</v>
      </c>
    </row>
    <row r="298" spans="1:10" ht="27" customHeight="1">
      <c r="A298" s="124"/>
      <c r="B298" s="123">
        <v>3</v>
      </c>
      <c r="C298" s="123" t="s">
        <v>172</v>
      </c>
      <c r="D298" s="125"/>
      <c r="E298" s="126">
        <f aca="true" t="shared" si="18" ref="E298:H299">SUM(E299)</f>
        <v>24306</v>
      </c>
      <c r="F298" s="126">
        <f t="shared" si="18"/>
        <v>45500</v>
      </c>
      <c r="G298" s="126">
        <f t="shared" si="18"/>
        <v>45500</v>
      </c>
      <c r="H298" s="126">
        <f t="shared" si="18"/>
        <v>38583.15</v>
      </c>
      <c r="I298" s="119">
        <f t="shared" si="14"/>
        <v>158.73920019748212</v>
      </c>
      <c r="J298" s="119">
        <f t="shared" si="15"/>
        <v>84.79813186813188</v>
      </c>
    </row>
    <row r="299" spans="1:10" ht="27" customHeight="1">
      <c r="A299" s="124"/>
      <c r="B299" s="123">
        <v>32</v>
      </c>
      <c r="C299" s="123" t="s">
        <v>171</v>
      </c>
      <c r="D299" s="125"/>
      <c r="E299" s="126">
        <f t="shared" si="18"/>
        <v>24306</v>
      </c>
      <c r="F299" s="126">
        <f t="shared" si="18"/>
        <v>45500</v>
      </c>
      <c r="G299" s="126">
        <f t="shared" si="18"/>
        <v>45500</v>
      </c>
      <c r="H299" s="126">
        <f t="shared" si="18"/>
        <v>38583.15</v>
      </c>
      <c r="I299" s="119">
        <f t="shared" si="14"/>
        <v>158.73920019748212</v>
      </c>
      <c r="J299" s="119">
        <f t="shared" si="15"/>
        <v>84.79813186813188</v>
      </c>
    </row>
    <row r="300" spans="1:10" ht="27" customHeight="1">
      <c r="A300" s="124"/>
      <c r="B300" s="123" t="s">
        <v>37</v>
      </c>
      <c r="C300" s="123" t="s">
        <v>38</v>
      </c>
      <c r="D300" s="125"/>
      <c r="E300" s="126">
        <f>SUM(E301)</f>
        <v>24306</v>
      </c>
      <c r="F300" s="130">
        <v>45500</v>
      </c>
      <c r="G300" s="130">
        <v>45500</v>
      </c>
      <c r="H300" s="131">
        <f>H301</f>
        <v>38583.15</v>
      </c>
      <c r="I300" s="119">
        <f t="shared" si="14"/>
        <v>158.73920019748212</v>
      </c>
      <c r="J300" s="119">
        <f t="shared" si="15"/>
        <v>84.79813186813188</v>
      </c>
    </row>
    <row r="301" spans="1:10" ht="27" customHeight="1">
      <c r="A301" s="128"/>
      <c r="B301" s="128" t="s">
        <v>57</v>
      </c>
      <c r="C301" s="128" t="s">
        <v>58</v>
      </c>
      <c r="D301" s="129">
        <v>53060</v>
      </c>
      <c r="E301" s="127">
        <v>24306</v>
      </c>
      <c r="F301" s="130"/>
      <c r="G301" s="130"/>
      <c r="H301" s="130">
        <v>38583.15</v>
      </c>
      <c r="I301" s="119">
        <f t="shared" si="14"/>
        <v>158.73920019748212</v>
      </c>
      <c r="J301" s="119"/>
    </row>
    <row r="302" spans="1:10" ht="27" customHeight="1">
      <c r="A302" s="121">
        <v>2302</v>
      </c>
      <c r="B302" s="122" t="s">
        <v>2</v>
      </c>
      <c r="C302" s="121" t="s">
        <v>317</v>
      </c>
      <c r="D302" s="122"/>
      <c r="E302" s="108">
        <f>SUM(E312)</f>
        <v>1755</v>
      </c>
      <c r="F302" s="108">
        <f>SUM(F312)</f>
        <v>2000</v>
      </c>
      <c r="G302" s="108">
        <f>SUM(G312+G303)</f>
        <v>12192</v>
      </c>
      <c r="H302" s="108">
        <f>SUM(H312+H303)</f>
        <v>12136</v>
      </c>
      <c r="I302" s="119">
        <f t="shared" si="14"/>
        <v>691.5099715099715</v>
      </c>
      <c r="J302" s="119">
        <f t="shared" si="15"/>
        <v>99.54068241469817</v>
      </c>
    </row>
    <row r="303" spans="1:10" ht="27" customHeight="1">
      <c r="A303" s="159" t="s">
        <v>361</v>
      </c>
      <c r="B303" s="160" t="s">
        <v>3</v>
      </c>
      <c r="C303" s="159" t="s">
        <v>362</v>
      </c>
      <c r="D303" s="161"/>
      <c r="E303" s="162">
        <f>E304</f>
        <v>0</v>
      </c>
      <c r="F303" s="162">
        <f>F304</f>
        <v>0</v>
      </c>
      <c r="G303" s="162">
        <f>G304</f>
        <v>10192</v>
      </c>
      <c r="H303" s="162">
        <f>H304</f>
        <v>10192</v>
      </c>
      <c r="I303" s="119"/>
      <c r="J303" s="119">
        <f t="shared" si="15"/>
        <v>100</v>
      </c>
    </row>
    <row r="304" spans="1:10" ht="27" customHeight="1">
      <c r="A304" s="124"/>
      <c r="B304" s="123">
        <v>3</v>
      </c>
      <c r="C304" s="123" t="s">
        <v>172</v>
      </c>
      <c r="D304" s="125"/>
      <c r="E304" s="126">
        <f>SUM(E305)</f>
        <v>0</v>
      </c>
      <c r="F304" s="126">
        <f>SUM(F305)</f>
        <v>0</v>
      </c>
      <c r="G304" s="126">
        <f>SUM(G305,G310)</f>
        <v>10192</v>
      </c>
      <c r="H304" s="126">
        <f>SUM(H305,H310)</f>
        <v>10192</v>
      </c>
      <c r="I304" s="119"/>
      <c r="J304" s="119">
        <f t="shared" si="15"/>
        <v>100</v>
      </c>
    </row>
    <row r="305" spans="1:10" ht="27" customHeight="1">
      <c r="A305" s="124"/>
      <c r="B305" s="123">
        <v>31</v>
      </c>
      <c r="C305" s="123" t="s">
        <v>171</v>
      </c>
      <c r="D305" s="125"/>
      <c r="E305" s="126">
        <f>SUM(E306)</f>
        <v>0</v>
      </c>
      <c r="F305" s="126">
        <f>SUM(F306)</f>
        <v>0</v>
      </c>
      <c r="G305" s="126">
        <f>SUM(G306+G308)</f>
        <v>9600</v>
      </c>
      <c r="H305" s="126">
        <f>SUM(H306,H308)</f>
        <v>9600</v>
      </c>
      <c r="I305" s="119"/>
      <c r="J305" s="119">
        <f t="shared" si="15"/>
        <v>100</v>
      </c>
    </row>
    <row r="306" spans="1:10" ht="27" customHeight="1">
      <c r="A306" s="124"/>
      <c r="B306" s="123">
        <v>311</v>
      </c>
      <c r="C306" s="123" t="s">
        <v>38</v>
      </c>
      <c r="D306" s="158">
        <v>11001</v>
      </c>
      <c r="E306" s="126">
        <f>SUM(E308)</f>
        <v>0</v>
      </c>
      <c r="F306" s="130">
        <v>0</v>
      </c>
      <c r="G306" s="130">
        <v>8240.34</v>
      </c>
      <c r="H306" s="131">
        <f>H307</f>
        <v>8240.34</v>
      </c>
      <c r="I306" s="119"/>
      <c r="J306" s="119">
        <f t="shared" si="15"/>
        <v>100</v>
      </c>
    </row>
    <row r="307" spans="1:10" ht="27" customHeight="1">
      <c r="A307" s="128"/>
      <c r="B307" s="128">
        <v>3111</v>
      </c>
      <c r="C307" s="128" t="s">
        <v>312</v>
      </c>
      <c r="D307" s="129">
        <v>11001</v>
      </c>
      <c r="E307" s="127">
        <v>0</v>
      </c>
      <c r="F307" s="130"/>
      <c r="G307" s="130"/>
      <c r="H307" s="130">
        <v>8240.34</v>
      </c>
      <c r="I307" s="119"/>
      <c r="J307" s="119"/>
    </row>
    <row r="308" spans="1:10" ht="27" customHeight="1">
      <c r="A308" s="128"/>
      <c r="B308" s="123">
        <v>313</v>
      </c>
      <c r="C308" s="123" t="s">
        <v>58</v>
      </c>
      <c r="D308" s="129">
        <v>11001</v>
      </c>
      <c r="E308" s="127">
        <v>0</v>
      </c>
      <c r="F308" s="130"/>
      <c r="G308" s="130">
        <v>1359.66</v>
      </c>
      <c r="H308" s="131">
        <f>H309</f>
        <v>1359.66</v>
      </c>
      <c r="I308" s="119"/>
      <c r="J308" s="119">
        <f t="shared" si="15"/>
        <v>100</v>
      </c>
    </row>
    <row r="309" spans="1:10" ht="27" customHeight="1">
      <c r="A309" s="128"/>
      <c r="B309" s="128">
        <v>3132</v>
      </c>
      <c r="C309" s="128" t="s">
        <v>255</v>
      </c>
      <c r="D309" s="129">
        <v>11001</v>
      </c>
      <c r="E309" s="127">
        <v>0</v>
      </c>
      <c r="F309" s="130"/>
      <c r="G309" s="130"/>
      <c r="H309" s="130">
        <v>1359.66</v>
      </c>
      <c r="I309" s="119"/>
      <c r="J309" s="119"/>
    </row>
    <row r="310" spans="1:10" ht="27" customHeight="1">
      <c r="A310" s="124"/>
      <c r="B310" s="123" t="s">
        <v>5</v>
      </c>
      <c r="C310" s="123" t="s">
        <v>6</v>
      </c>
      <c r="D310" s="125"/>
      <c r="E310" s="126">
        <f>SUM(E311)</f>
        <v>0</v>
      </c>
      <c r="F310" s="127">
        <v>0</v>
      </c>
      <c r="G310" s="127">
        <v>592</v>
      </c>
      <c r="H310" s="126">
        <f>H311</f>
        <v>592</v>
      </c>
      <c r="I310" s="119"/>
      <c r="J310" s="119">
        <f t="shared" si="15"/>
        <v>100</v>
      </c>
    </row>
    <row r="311" spans="1:10" ht="27" customHeight="1">
      <c r="A311" s="128"/>
      <c r="B311" s="128" t="s">
        <v>8</v>
      </c>
      <c r="C311" s="128" t="s">
        <v>9</v>
      </c>
      <c r="D311" s="129">
        <v>11001</v>
      </c>
      <c r="E311" s="127">
        <v>0</v>
      </c>
      <c r="F311" s="130"/>
      <c r="G311" s="130"/>
      <c r="H311" s="130">
        <v>592</v>
      </c>
      <c r="I311" s="119"/>
      <c r="J311" s="119"/>
    </row>
    <row r="312" spans="1:10" ht="27" customHeight="1">
      <c r="A312" s="159" t="s">
        <v>318</v>
      </c>
      <c r="B312" s="160" t="s">
        <v>3</v>
      </c>
      <c r="C312" s="159" t="s">
        <v>319</v>
      </c>
      <c r="D312" s="161"/>
      <c r="E312" s="162">
        <f>E313</f>
        <v>1755</v>
      </c>
      <c r="F312" s="162">
        <f>F313</f>
        <v>2000</v>
      </c>
      <c r="G312" s="162">
        <f>G313</f>
        <v>2000</v>
      </c>
      <c r="H312" s="162">
        <f>H313</f>
        <v>1944</v>
      </c>
      <c r="I312" s="119">
        <f t="shared" si="14"/>
        <v>110.76923076923077</v>
      </c>
      <c r="J312" s="119">
        <f t="shared" si="15"/>
        <v>97.2</v>
      </c>
    </row>
    <row r="313" spans="1:10" ht="27" customHeight="1">
      <c r="A313" s="124"/>
      <c r="B313" s="123">
        <v>3</v>
      </c>
      <c r="C313" s="123" t="s">
        <v>172</v>
      </c>
      <c r="D313" s="125"/>
      <c r="E313" s="126">
        <f aca="true" t="shared" si="19" ref="E313:H314">SUM(E314)</f>
        <v>1755</v>
      </c>
      <c r="F313" s="126">
        <f t="shared" si="19"/>
        <v>2000</v>
      </c>
      <c r="G313" s="126">
        <f t="shared" si="19"/>
        <v>2000</v>
      </c>
      <c r="H313" s="126">
        <f t="shared" si="19"/>
        <v>1944</v>
      </c>
      <c r="I313" s="119">
        <f t="shared" si="14"/>
        <v>110.76923076923077</v>
      </c>
      <c r="J313" s="119">
        <f t="shared" si="15"/>
        <v>97.2</v>
      </c>
    </row>
    <row r="314" spans="1:10" ht="27" customHeight="1">
      <c r="A314" s="124"/>
      <c r="B314" s="123">
        <v>32</v>
      </c>
      <c r="C314" s="123" t="s">
        <v>171</v>
      </c>
      <c r="D314" s="125"/>
      <c r="E314" s="126">
        <f t="shared" si="19"/>
        <v>1755</v>
      </c>
      <c r="F314" s="126">
        <f t="shared" si="19"/>
        <v>2000</v>
      </c>
      <c r="G314" s="126">
        <f t="shared" si="19"/>
        <v>2000</v>
      </c>
      <c r="H314" s="126">
        <f t="shared" si="19"/>
        <v>1944</v>
      </c>
      <c r="I314" s="119">
        <f t="shared" si="14"/>
        <v>110.76923076923077</v>
      </c>
      <c r="J314" s="119">
        <f t="shared" si="15"/>
        <v>97.2</v>
      </c>
    </row>
    <row r="315" spans="1:10" ht="27" customHeight="1">
      <c r="A315" s="124"/>
      <c r="B315" s="123" t="s">
        <v>37</v>
      </c>
      <c r="C315" s="123" t="s">
        <v>38</v>
      </c>
      <c r="D315" s="125"/>
      <c r="E315" s="126">
        <f>SUM(E316)</f>
        <v>1755</v>
      </c>
      <c r="F315" s="130">
        <v>2000</v>
      </c>
      <c r="G315" s="130">
        <v>2000</v>
      </c>
      <c r="H315" s="131">
        <f>H316</f>
        <v>1944</v>
      </c>
      <c r="I315" s="119">
        <f t="shared" si="14"/>
        <v>110.76923076923077</v>
      </c>
      <c r="J315" s="119">
        <f t="shared" si="15"/>
        <v>97.2</v>
      </c>
    </row>
    <row r="316" spans="1:10" ht="27" customHeight="1">
      <c r="A316" s="128"/>
      <c r="B316" s="128" t="s">
        <v>57</v>
      </c>
      <c r="C316" s="128" t="s">
        <v>58</v>
      </c>
      <c r="D316" s="129">
        <v>53060</v>
      </c>
      <c r="E316" s="127">
        <v>1755</v>
      </c>
      <c r="F316" s="130"/>
      <c r="G316" s="130"/>
      <c r="H316" s="130">
        <v>1944</v>
      </c>
      <c r="I316" s="119">
        <f t="shared" si="14"/>
        <v>110.76923076923077</v>
      </c>
      <c r="J316" s="119"/>
    </row>
    <row r="317" spans="1:10" ht="27" customHeight="1">
      <c r="A317" s="121">
        <v>2401</v>
      </c>
      <c r="B317" s="122" t="s">
        <v>2</v>
      </c>
      <c r="C317" s="121" t="s">
        <v>320</v>
      </c>
      <c r="D317" s="122"/>
      <c r="E317" s="108">
        <f>SUM(E318+E324)</f>
        <v>433323</v>
      </c>
      <c r="F317" s="108">
        <f>SUM(F318+F324)</f>
        <v>150000</v>
      </c>
      <c r="G317" s="108">
        <f>SUM(G318+G324+G329)</f>
        <v>329785</v>
      </c>
      <c r="H317" s="108">
        <f>SUM(H318+H324+H329)</f>
        <v>322851.18</v>
      </c>
      <c r="I317" s="119">
        <f t="shared" si="14"/>
        <v>74.50589514057643</v>
      </c>
      <c r="J317" s="119">
        <f t="shared" si="15"/>
        <v>97.89747259578209</v>
      </c>
    </row>
    <row r="318" spans="1:10" ht="27" customHeight="1">
      <c r="A318" s="159" t="s">
        <v>321</v>
      </c>
      <c r="B318" s="160" t="s">
        <v>3</v>
      </c>
      <c r="C318" s="159" t="s">
        <v>322</v>
      </c>
      <c r="D318" s="161"/>
      <c r="E318" s="162">
        <f>E319</f>
        <v>414674</v>
      </c>
      <c r="F318" s="162">
        <f>F319</f>
        <v>0</v>
      </c>
      <c r="G318" s="162">
        <f>G319</f>
        <v>0</v>
      </c>
      <c r="H318" s="162">
        <f>H319</f>
        <v>0</v>
      </c>
      <c r="I318" s="119">
        <f t="shared" si="14"/>
        <v>0</v>
      </c>
      <c r="J318" s="119"/>
    </row>
    <row r="319" spans="1:10" ht="27" customHeight="1">
      <c r="A319" s="124"/>
      <c r="B319" s="123">
        <v>3</v>
      </c>
      <c r="C319" s="123" t="s">
        <v>172</v>
      </c>
      <c r="D319" s="125"/>
      <c r="E319" s="126">
        <f>SUM(E320,E493)</f>
        <v>414674</v>
      </c>
      <c r="F319" s="126">
        <f>SUM(F320,F493)</f>
        <v>0</v>
      </c>
      <c r="G319" s="126">
        <f>SUM(G320,G493)</f>
        <v>0</v>
      </c>
      <c r="H319" s="126">
        <f>SUM(H320,H493)</f>
        <v>0</v>
      </c>
      <c r="I319" s="119">
        <f t="shared" si="14"/>
        <v>0</v>
      </c>
      <c r="J319" s="119"/>
    </row>
    <row r="320" spans="1:10" ht="27" customHeight="1">
      <c r="A320" s="124"/>
      <c r="B320" s="123">
        <v>32</v>
      </c>
      <c r="C320" s="123" t="s">
        <v>171</v>
      </c>
      <c r="D320" s="125"/>
      <c r="E320" s="126">
        <f>SUM(E321)</f>
        <v>414674</v>
      </c>
      <c r="F320" s="126">
        <f>SUM(F321)</f>
        <v>0</v>
      </c>
      <c r="G320" s="126">
        <f>SUM(G321)</f>
        <v>0</v>
      </c>
      <c r="H320" s="126">
        <f>SUM(H321)</f>
        <v>0</v>
      </c>
      <c r="I320" s="119">
        <f t="shared" si="14"/>
        <v>0</v>
      </c>
      <c r="J320" s="119"/>
    </row>
    <row r="321" spans="1:10" ht="27" customHeight="1">
      <c r="A321" s="124"/>
      <c r="B321" s="123" t="s">
        <v>14</v>
      </c>
      <c r="C321" s="123" t="s">
        <v>15</v>
      </c>
      <c r="D321" s="125"/>
      <c r="E321" s="126">
        <f>SUM(E322:E323)</f>
        <v>414674</v>
      </c>
      <c r="F321" s="130">
        <v>0</v>
      </c>
      <c r="G321" s="130">
        <v>0</v>
      </c>
      <c r="H321" s="131">
        <f>SUM(H322+H323)</f>
        <v>0</v>
      </c>
      <c r="I321" s="119">
        <f t="shared" si="14"/>
        <v>0</v>
      </c>
      <c r="J321" s="119"/>
    </row>
    <row r="322" spans="1:10" ht="27" customHeight="1">
      <c r="A322" s="128"/>
      <c r="B322" s="128">
        <v>3232</v>
      </c>
      <c r="C322" s="128" t="s">
        <v>23</v>
      </c>
      <c r="D322" s="129">
        <v>48005</v>
      </c>
      <c r="E322" s="127">
        <v>114674</v>
      </c>
      <c r="F322" s="130">
        <v>0</v>
      </c>
      <c r="G322" s="130">
        <v>0</v>
      </c>
      <c r="H322" s="130">
        <v>0</v>
      </c>
      <c r="I322" s="119">
        <f t="shared" si="14"/>
        <v>0</v>
      </c>
      <c r="J322" s="119"/>
    </row>
    <row r="323" spans="1:10" ht="27" customHeight="1">
      <c r="A323" s="128"/>
      <c r="B323" s="128">
        <v>3232</v>
      </c>
      <c r="C323" s="128" t="s">
        <v>23</v>
      </c>
      <c r="D323" s="129">
        <v>48010</v>
      </c>
      <c r="E323" s="127">
        <v>300000</v>
      </c>
      <c r="F323" s="130">
        <v>0</v>
      </c>
      <c r="G323" s="130">
        <v>0</v>
      </c>
      <c r="H323" s="130">
        <v>0</v>
      </c>
      <c r="I323" s="119">
        <f t="shared" si="14"/>
        <v>0</v>
      </c>
      <c r="J323" s="119"/>
    </row>
    <row r="324" spans="1:10" ht="27" customHeight="1">
      <c r="A324" s="159" t="s">
        <v>323</v>
      </c>
      <c r="B324" s="160" t="s">
        <v>3</v>
      </c>
      <c r="C324" s="159" t="s">
        <v>324</v>
      </c>
      <c r="D324" s="161"/>
      <c r="E324" s="162">
        <f>E325</f>
        <v>18649</v>
      </c>
      <c r="F324" s="162">
        <f>F325</f>
        <v>150000</v>
      </c>
      <c r="G324" s="162">
        <f>G325</f>
        <v>315000</v>
      </c>
      <c r="H324" s="162">
        <f>H325</f>
        <v>308066.18</v>
      </c>
      <c r="I324" s="119">
        <f t="shared" si="14"/>
        <v>1651.9179580674568</v>
      </c>
      <c r="J324" s="119">
        <f t="shared" si="15"/>
        <v>97.7987873015873</v>
      </c>
    </row>
    <row r="325" spans="1:10" ht="27" customHeight="1">
      <c r="A325" s="124"/>
      <c r="B325" s="123">
        <v>3</v>
      </c>
      <c r="C325" s="123" t="s">
        <v>172</v>
      </c>
      <c r="D325" s="125"/>
      <c r="E325" s="126">
        <f>SUM(E326,E499)</f>
        <v>18649</v>
      </c>
      <c r="F325" s="126">
        <f>SUM(F326,F499)</f>
        <v>150000</v>
      </c>
      <c r="G325" s="126">
        <f>SUM(G326,G499)</f>
        <v>315000</v>
      </c>
      <c r="H325" s="126">
        <f>SUM(H326,H499)</f>
        <v>308066.18</v>
      </c>
      <c r="I325" s="119">
        <f t="shared" si="14"/>
        <v>1651.9179580674568</v>
      </c>
      <c r="J325" s="119">
        <f t="shared" si="15"/>
        <v>97.7987873015873</v>
      </c>
    </row>
    <row r="326" spans="1:10" ht="27" customHeight="1">
      <c r="A326" s="124"/>
      <c r="B326" s="123">
        <v>32</v>
      </c>
      <c r="C326" s="123" t="s">
        <v>171</v>
      </c>
      <c r="D326" s="125"/>
      <c r="E326" s="126">
        <f>SUM(E327)</f>
        <v>18649</v>
      </c>
      <c r="F326" s="126">
        <f>SUM(F327)</f>
        <v>150000</v>
      </c>
      <c r="G326" s="126">
        <f>SUM(G327)</f>
        <v>315000</v>
      </c>
      <c r="H326" s="126">
        <f>SUM(H327)</f>
        <v>308066.18</v>
      </c>
      <c r="I326" s="119">
        <f t="shared" si="14"/>
        <v>1651.9179580674568</v>
      </c>
      <c r="J326" s="119">
        <f t="shared" si="15"/>
        <v>97.7987873015873</v>
      </c>
    </row>
    <row r="327" spans="1:10" ht="27" customHeight="1">
      <c r="A327" s="124"/>
      <c r="B327" s="123" t="s">
        <v>14</v>
      </c>
      <c r="C327" s="123" t="s">
        <v>15</v>
      </c>
      <c r="D327" s="125"/>
      <c r="E327" s="126">
        <f>SUM(E328)</f>
        <v>18649</v>
      </c>
      <c r="F327" s="130">
        <v>150000</v>
      </c>
      <c r="G327" s="130">
        <v>315000</v>
      </c>
      <c r="H327" s="131">
        <f>SUM(H328)</f>
        <v>308066.18</v>
      </c>
      <c r="I327" s="119">
        <f t="shared" si="14"/>
        <v>1651.9179580674568</v>
      </c>
      <c r="J327" s="119">
        <f t="shared" si="15"/>
        <v>97.7987873015873</v>
      </c>
    </row>
    <row r="328" spans="1:10" ht="27" customHeight="1">
      <c r="A328" s="128"/>
      <c r="B328" s="128">
        <v>3232</v>
      </c>
      <c r="C328" s="128" t="s">
        <v>23</v>
      </c>
      <c r="D328" s="129">
        <v>11001</v>
      </c>
      <c r="E328" s="127">
        <v>18649</v>
      </c>
      <c r="F328" s="130">
        <v>0</v>
      </c>
      <c r="G328" s="130">
        <v>0</v>
      </c>
      <c r="H328" s="130">
        <v>308066.18</v>
      </c>
      <c r="I328" s="119">
        <f t="shared" si="14"/>
        <v>1651.9179580674568</v>
      </c>
      <c r="J328" s="119"/>
    </row>
    <row r="329" spans="1:10" ht="27" customHeight="1">
      <c r="A329" s="159" t="s">
        <v>380</v>
      </c>
      <c r="B329" s="160" t="s">
        <v>3</v>
      </c>
      <c r="C329" s="159" t="s">
        <v>324</v>
      </c>
      <c r="D329" s="161"/>
      <c r="E329" s="162">
        <f>E330</f>
        <v>0</v>
      </c>
      <c r="F329" s="162">
        <f>F330</f>
        <v>0</v>
      </c>
      <c r="G329" s="162">
        <f>G330</f>
        <v>14785</v>
      </c>
      <c r="H329" s="162">
        <f>H330</f>
        <v>14785</v>
      </c>
      <c r="I329" s="119"/>
      <c r="J329" s="119">
        <f t="shared" si="15"/>
        <v>100</v>
      </c>
    </row>
    <row r="330" spans="1:10" ht="27" customHeight="1">
      <c r="A330" s="124"/>
      <c r="B330" s="123">
        <v>3</v>
      </c>
      <c r="C330" s="123" t="s">
        <v>172</v>
      </c>
      <c r="D330" s="125"/>
      <c r="E330" s="126">
        <f>SUM(E331,E504)</f>
        <v>0</v>
      </c>
      <c r="F330" s="126">
        <f>SUM(F331,F504)</f>
        <v>0</v>
      </c>
      <c r="G330" s="126">
        <f>SUM(G331,G504)</f>
        <v>14785</v>
      </c>
      <c r="H330" s="126">
        <f>SUM(H331,H504)</f>
        <v>14785</v>
      </c>
      <c r="I330" s="119"/>
      <c r="J330" s="119">
        <f t="shared" si="15"/>
        <v>100</v>
      </c>
    </row>
    <row r="331" spans="1:10" ht="27" customHeight="1">
      <c r="A331" s="124"/>
      <c r="B331" s="123">
        <v>32</v>
      </c>
      <c r="C331" s="123" t="s">
        <v>171</v>
      </c>
      <c r="D331" s="125"/>
      <c r="E331" s="126">
        <f>SUM(E332)</f>
        <v>0</v>
      </c>
      <c r="F331" s="126">
        <f>SUM(F332)</f>
        <v>0</v>
      </c>
      <c r="G331" s="126">
        <f>SUM(G332)</f>
        <v>14785</v>
      </c>
      <c r="H331" s="126">
        <f>SUM(H332)</f>
        <v>14785</v>
      </c>
      <c r="I331" s="119"/>
      <c r="J331" s="119">
        <f t="shared" si="15"/>
        <v>100</v>
      </c>
    </row>
    <row r="332" spans="1:10" ht="27" customHeight="1">
      <c r="A332" s="124"/>
      <c r="B332" s="123" t="s">
        <v>14</v>
      </c>
      <c r="C332" s="123" t="s">
        <v>15</v>
      </c>
      <c r="D332" s="125"/>
      <c r="E332" s="126">
        <f>SUM(E333)</f>
        <v>0</v>
      </c>
      <c r="F332" s="130">
        <v>0</v>
      </c>
      <c r="G332" s="130">
        <v>14785</v>
      </c>
      <c r="H332" s="131">
        <f>SUM(H333)</f>
        <v>14785</v>
      </c>
      <c r="I332" s="119"/>
      <c r="J332" s="119">
        <f>H332/G332*100</f>
        <v>100</v>
      </c>
    </row>
    <row r="333" spans="1:10" ht="27" customHeight="1">
      <c r="A333" s="128"/>
      <c r="B333" s="128">
        <v>3232</v>
      </c>
      <c r="C333" s="128" t="s">
        <v>23</v>
      </c>
      <c r="D333" s="129">
        <v>32300</v>
      </c>
      <c r="E333" s="127">
        <v>0</v>
      </c>
      <c r="F333" s="130">
        <v>0</v>
      </c>
      <c r="G333" s="130">
        <v>0</v>
      </c>
      <c r="H333" s="130">
        <v>14785</v>
      </c>
      <c r="I333" s="119"/>
      <c r="J333" s="119"/>
    </row>
    <row r="334" spans="1:10" ht="27" customHeight="1">
      <c r="A334" s="121">
        <v>2403</v>
      </c>
      <c r="B334" s="122" t="s">
        <v>2</v>
      </c>
      <c r="C334" s="121" t="s">
        <v>325</v>
      </c>
      <c r="D334" s="122"/>
      <c r="E334" s="108">
        <f>SUM(E335+E340)</f>
        <v>257252</v>
      </c>
      <c r="F334" s="108">
        <f>SUM(F335+F340)</f>
        <v>0</v>
      </c>
      <c r="G334" s="108">
        <f>SUM(G335+G340)</f>
        <v>0</v>
      </c>
      <c r="H334" s="108">
        <f>SUM(H335+H340)</f>
        <v>0</v>
      </c>
      <c r="I334" s="119">
        <f aca="true" t="shared" si="20" ref="I334:I395">H334/E334*100</f>
        <v>0</v>
      </c>
      <c r="J334" s="119"/>
    </row>
    <row r="335" spans="1:10" ht="27" customHeight="1">
      <c r="A335" s="159" t="s">
        <v>326</v>
      </c>
      <c r="B335" s="160" t="s">
        <v>3</v>
      </c>
      <c r="C335" s="159" t="s">
        <v>327</v>
      </c>
      <c r="D335" s="161"/>
      <c r="E335" s="162">
        <f>E336</f>
        <v>4700</v>
      </c>
      <c r="F335" s="162">
        <f>F336</f>
        <v>0</v>
      </c>
      <c r="G335" s="162">
        <f>G336</f>
        <v>0</v>
      </c>
      <c r="H335" s="162">
        <f>H336</f>
        <v>0</v>
      </c>
      <c r="I335" s="119">
        <f t="shared" si="20"/>
        <v>0</v>
      </c>
      <c r="J335" s="119"/>
    </row>
    <row r="336" spans="1:10" ht="27" customHeight="1">
      <c r="A336" s="124"/>
      <c r="B336" s="123">
        <v>4</v>
      </c>
      <c r="C336" s="123" t="s">
        <v>176</v>
      </c>
      <c r="D336" s="125"/>
      <c r="E336" s="126">
        <f>SUM(E337)</f>
        <v>4700</v>
      </c>
      <c r="F336" s="126">
        <f>SUM(F337)</f>
        <v>0</v>
      </c>
      <c r="G336" s="126">
        <f>SUM(G337)</f>
        <v>0</v>
      </c>
      <c r="H336" s="126">
        <f>SUM(H337)</f>
        <v>0</v>
      </c>
      <c r="I336" s="119">
        <f t="shared" si="20"/>
        <v>0</v>
      </c>
      <c r="J336" s="119"/>
    </row>
    <row r="337" spans="1:10" ht="27" customHeight="1">
      <c r="A337" s="124"/>
      <c r="B337" s="123">
        <v>41</v>
      </c>
      <c r="C337" s="123" t="s">
        <v>177</v>
      </c>
      <c r="D337" s="125"/>
      <c r="E337" s="126">
        <f>E338</f>
        <v>4700</v>
      </c>
      <c r="F337" s="126">
        <f aca="true" t="shared" si="21" ref="F337:H338">F338</f>
        <v>0</v>
      </c>
      <c r="G337" s="126">
        <f t="shared" si="21"/>
        <v>0</v>
      </c>
      <c r="H337" s="126">
        <f t="shared" si="21"/>
        <v>0</v>
      </c>
      <c r="I337" s="119">
        <f t="shared" si="20"/>
        <v>0</v>
      </c>
      <c r="J337" s="119"/>
    </row>
    <row r="338" spans="1:10" ht="27" customHeight="1">
      <c r="A338" s="124"/>
      <c r="B338" s="123" t="s">
        <v>26</v>
      </c>
      <c r="C338" s="123" t="s">
        <v>27</v>
      </c>
      <c r="D338" s="125"/>
      <c r="E338" s="126">
        <f>E339</f>
        <v>4700</v>
      </c>
      <c r="F338" s="127">
        <v>0</v>
      </c>
      <c r="G338" s="127">
        <v>0</v>
      </c>
      <c r="H338" s="126">
        <f t="shared" si="21"/>
        <v>0</v>
      </c>
      <c r="I338" s="119">
        <f t="shared" si="20"/>
        <v>0</v>
      </c>
      <c r="J338" s="119"/>
    </row>
    <row r="339" spans="1:10" ht="27" customHeight="1">
      <c r="A339" s="128"/>
      <c r="B339" s="128">
        <v>4126</v>
      </c>
      <c r="C339" s="128" t="s">
        <v>328</v>
      </c>
      <c r="D339" s="129">
        <v>48006</v>
      </c>
      <c r="E339" s="127">
        <v>4700</v>
      </c>
      <c r="F339" s="130"/>
      <c r="G339" s="130"/>
      <c r="H339" s="130">
        <v>0</v>
      </c>
      <c r="I339" s="119">
        <f t="shared" si="20"/>
        <v>0</v>
      </c>
      <c r="J339" s="119"/>
    </row>
    <row r="340" spans="1:10" ht="27" customHeight="1">
      <c r="A340" s="159" t="s">
        <v>329</v>
      </c>
      <c r="B340" s="160" t="s">
        <v>3</v>
      </c>
      <c r="C340" s="159" t="s">
        <v>330</v>
      </c>
      <c r="D340" s="161"/>
      <c r="E340" s="162">
        <f>E341+E345</f>
        <v>252552</v>
      </c>
      <c r="F340" s="162">
        <f>F341+F345</f>
        <v>0</v>
      </c>
      <c r="G340" s="162">
        <f>G341+G345</f>
        <v>0</v>
      </c>
      <c r="H340" s="162">
        <f>H341+H345</f>
        <v>0</v>
      </c>
      <c r="I340" s="119">
        <f t="shared" si="20"/>
        <v>0</v>
      </c>
      <c r="J340" s="119"/>
    </row>
    <row r="341" spans="1:10" ht="27" customHeight="1">
      <c r="A341" s="124"/>
      <c r="B341" s="123">
        <v>3</v>
      </c>
      <c r="C341" s="123" t="s">
        <v>172</v>
      </c>
      <c r="D341" s="125"/>
      <c r="E341" s="126">
        <f>SUM(E342,E510)</f>
        <v>252552</v>
      </c>
      <c r="F341" s="126">
        <f>SUM(F342,F510)</f>
        <v>0</v>
      </c>
      <c r="G341" s="126">
        <f>SUM(G342,G510)</f>
        <v>0</v>
      </c>
      <c r="H341" s="126">
        <f>SUM(H342,H510)</f>
        <v>0</v>
      </c>
      <c r="I341" s="119">
        <f t="shared" si="20"/>
        <v>0</v>
      </c>
      <c r="J341" s="119"/>
    </row>
    <row r="342" spans="1:10" ht="27" customHeight="1">
      <c r="A342" s="124"/>
      <c r="B342" s="123">
        <v>32</v>
      </c>
      <c r="C342" s="123" t="s">
        <v>171</v>
      </c>
      <c r="D342" s="125"/>
      <c r="E342" s="126">
        <f>SUM(E343)</f>
        <v>252552</v>
      </c>
      <c r="F342" s="126">
        <f>SUM(F343)</f>
        <v>0</v>
      </c>
      <c r="G342" s="126">
        <f>SUM(G343)</f>
        <v>0</v>
      </c>
      <c r="H342" s="126">
        <f>SUM(H343)</f>
        <v>0</v>
      </c>
      <c r="I342" s="119">
        <f t="shared" si="20"/>
        <v>0</v>
      </c>
      <c r="J342" s="119"/>
    </row>
    <row r="343" spans="1:10" ht="27" customHeight="1">
      <c r="A343" s="124"/>
      <c r="B343" s="123" t="s">
        <v>14</v>
      </c>
      <c r="C343" s="123" t="s">
        <v>15</v>
      </c>
      <c r="D343" s="125"/>
      <c r="E343" s="126">
        <f>SUM(E344)</f>
        <v>252552</v>
      </c>
      <c r="F343" s="130">
        <v>0</v>
      </c>
      <c r="G343" s="130">
        <v>0</v>
      </c>
      <c r="H343" s="131">
        <f>SUM(H344)</f>
        <v>0</v>
      </c>
      <c r="I343" s="119">
        <f t="shared" si="20"/>
        <v>0</v>
      </c>
      <c r="J343" s="119"/>
    </row>
    <row r="344" spans="1:10" ht="27" customHeight="1">
      <c r="A344" s="128"/>
      <c r="B344" s="128">
        <v>3232</v>
      </c>
      <c r="C344" s="128" t="s">
        <v>23</v>
      </c>
      <c r="D344" s="129">
        <v>55235</v>
      </c>
      <c r="E344" s="127">
        <v>252552</v>
      </c>
      <c r="F344" s="130">
        <v>0</v>
      </c>
      <c r="G344" s="130"/>
      <c r="H344" s="130">
        <v>0</v>
      </c>
      <c r="I344" s="119">
        <f t="shared" si="20"/>
        <v>0</v>
      </c>
      <c r="J344" s="119"/>
    </row>
    <row r="345" spans="1:10" ht="27" customHeight="1">
      <c r="A345" s="124"/>
      <c r="B345" s="123">
        <v>4</v>
      </c>
      <c r="C345" s="123" t="s">
        <v>176</v>
      </c>
      <c r="D345" s="125"/>
      <c r="E345" s="126">
        <f>SUM(E346)</f>
        <v>0</v>
      </c>
      <c r="F345" s="126">
        <f>SUM(F346)</f>
        <v>0</v>
      </c>
      <c r="G345" s="126">
        <f>SUM(G346)</f>
        <v>0</v>
      </c>
      <c r="H345" s="126">
        <f>SUM(H346)</f>
        <v>0</v>
      </c>
      <c r="I345" s="119"/>
      <c r="J345" s="119"/>
    </row>
    <row r="346" spans="1:10" ht="27" customHeight="1">
      <c r="A346" s="124"/>
      <c r="B346" s="123">
        <v>45</v>
      </c>
      <c r="C346" s="123" t="s">
        <v>331</v>
      </c>
      <c r="D346" s="125"/>
      <c r="E346" s="126">
        <f>SUM(E347,)</f>
        <v>0</v>
      </c>
      <c r="F346" s="131">
        <f>SUM(F347)</f>
        <v>0</v>
      </c>
      <c r="G346" s="131">
        <f>SUM(G347,)</f>
        <v>0</v>
      </c>
      <c r="H346" s="131">
        <f>SUM(H347,)</f>
        <v>0</v>
      </c>
      <c r="I346" s="119"/>
      <c r="J346" s="119"/>
    </row>
    <row r="347" spans="1:10" ht="27" customHeight="1">
      <c r="A347" s="124"/>
      <c r="B347" s="123">
        <v>451</v>
      </c>
      <c r="C347" s="123" t="s">
        <v>332</v>
      </c>
      <c r="D347" s="125"/>
      <c r="E347" s="126">
        <f>SUM(E348,E349)</f>
        <v>0</v>
      </c>
      <c r="F347" s="130">
        <v>0</v>
      </c>
      <c r="G347" s="130">
        <v>0</v>
      </c>
      <c r="H347" s="131">
        <f>SUM(H348)</f>
        <v>0</v>
      </c>
      <c r="I347" s="119"/>
      <c r="J347" s="119"/>
    </row>
    <row r="348" spans="1:10" ht="27" customHeight="1">
      <c r="A348" s="128"/>
      <c r="B348" s="128">
        <v>4511</v>
      </c>
      <c r="C348" s="128" t="s">
        <v>332</v>
      </c>
      <c r="D348" s="129">
        <v>55235</v>
      </c>
      <c r="E348" s="127">
        <v>0</v>
      </c>
      <c r="F348" s="130"/>
      <c r="G348" s="130"/>
      <c r="H348" s="130">
        <v>0</v>
      </c>
      <c r="I348" s="119"/>
      <c r="J348" s="119"/>
    </row>
    <row r="349" spans="1:10" ht="27" customHeight="1">
      <c r="A349" s="128"/>
      <c r="B349" s="128">
        <v>4511</v>
      </c>
      <c r="C349" s="128" t="s">
        <v>332</v>
      </c>
      <c r="D349" s="129">
        <v>53061</v>
      </c>
      <c r="E349" s="127">
        <v>0</v>
      </c>
      <c r="F349" s="130"/>
      <c r="G349" s="130"/>
      <c r="H349" s="130">
        <v>0</v>
      </c>
      <c r="I349" s="119"/>
      <c r="J349" s="119"/>
    </row>
    <row r="350" spans="1:10" ht="27" customHeight="1">
      <c r="A350" s="121">
        <v>2405</v>
      </c>
      <c r="B350" s="122" t="s">
        <v>2</v>
      </c>
      <c r="C350" s="121" t="s">
        <v>333</v>
      </c>
      <c r="D350" s="122"/>
      <c r="E350" s="108">
        <f>SUM(E351+E364)</f>
        <v>57702</v>
      </c>
      <c r="F350" s="108">
        <f>SUM(F351+F364)</f>
        <v>20000</v>
      </c>
      <c r="G350" s="108">
        <f>SUM(G351+G364)</f>
        <v>162000</v>
      </c>
      <c r="H350" s="108">
        <f>SUM(H351+H364)</f>
        <v>52375.729999999996</v>
      </c>
      <c r="I350" s="119">
        <f t="shared" si="20"/>
        <v>90.76934941596477</v>
      </c>
      <c r="J350" s="119">
        <f aca="true" t="shared" si="22" ref="J350:J356">H350/G350*100</f>
        <v>32.33069753086419</v>
      </c>
    </row>
    <row r="351" spans="1:10" ht="27" customHeight="1">
      <c r="A351" s="159" t="s">
        <v>336</v>
      </c>
      <c r="B351" s="160" t="s">
        <v>3</v>
      </c>
      <c r="C351" s="159" t="s">
        <v>337</v>
      </c>
      <c r="D351" s="161"/>
      <c r="E351" s="162">
        <f aca="true" t="shared" si="23" ref="E351:G352">E352</f>
        <v>44698</v>
      </c>
      <c r="F351" s="162">
        <f t="shared" si="23"/>
        <v>10000</v>
      </c>
      <c r="G351" s="162">
        <f t="shared" si="23"/>
        <v>145000</v>
      </c>
      <c r="H351" s="162">
        <f>H352+H360</f>
        <v>29297.5</v>
      </c>
      <c r="I351" s="119">
        <f t="shared" si="20"/>
        <v>65.54543827464316</v>
      </c>
      <c r="J351" s="119">
        <f t="shared" si="22"/>
        <v>20.205172413793104</v>
      </c>
    </row>
    <row r="352" spans="1:10" ht="27" customHeight="1">
      <c r="A352" s="124"/>
      <c r="B352" s="123">
        <v>4</v>
      </c>
      <c r="C352" s="123" t="s">
        <v>176</v>
      </c>
      <c r="D352" s="125"/>
      <c r="E352" s="126">
        <f t="shared" si="23"/>
        <v>44698</v>
      </c>
      <c r="F352" s="126">
        <f t="shared" si="23"/>
        <v>10000</v>
      </c>
      <c r="G352" s="126">
        <f t="shared" si="23"/>
        <v>145000</v>
      </c>
      <c r="H352" s="126">
        <f>H353</f>
        <v>0</v>
      </c>
      <c r="I352" s="119">
        <f t="shared" si="20"/>
        <v>0</v>
      </c>
      <c r="J352" s="119">
        <f t="shared" si="22"/>
        <v>0</v>
      </c>
    </row>
    <row r="353" spans="1:10" ht="27" customHeight="1">
      <c r="A353" s="124"/>
      <c r="B353" s="123">
        <v>42</v>
      </c>
      <c r="C353" s="123" t="s">
        <v>175</v>
      </c>
      <c r="D353" s="125"/>
      <c r="E353" s="126">
        <f>E354+E358</f>
        <v>44698</v>
      </c>
      <c r="F353" s="126">
        <f>F354</f>
        <v>10000</v>
      </c>
      <c r="G353" s="126">
        <f>G354+G358</f>
        <v>145000</v>
      </c>
      <c r="H353" s="126">
        <f>H354+H358</f>
        <v>0</v>
      </c>
      <c r="I353" s="119">
        <f t="shared" si="20"/>
        <v>0</v>
      </c>
      <c r="J353" s="119">
        <f t="shared" si="22"/>
        <v>0</v>
      </c>
    </row>
    <row r="354" spans="1:10" ht="27" customHeight="1">
      <c r="A354" s="124"/>
      <c r="B354" s="123">
        <v>422</v>
      </c>
      <c r="C354" s="123" t="s">
        <v>334</v>
      </c>
      <c r="D354" s="125"/>
      <c r="E354" s="126">
        <f>SUM(E355:E357)</f>
        <v>43350</v>
      </c>
      <c r="F354" s="127">
        <v>10000</v>
      </c>
      <c r="G354" s="126">
        <f>SUM(G355:G357)</f>
        <v>145000</v>
      </c>
      <c r="H354" s="126">
        <f>SUM(H355:H357)</f>
        <v>0</v>
      </c>
      <c r="I354" s="119">
        <f t="shared" si="20"/>
        <v>0</v>
      </c>
      <c r="J354" s="119">
        <f t="shared" si="22"/>
        <v>0</v>
      </c>
    </row>
    <row r="355" spans="1:10" ht="27" customHeight="1">
      <c r="A355" s="128"/>
      <c r="B355" s="128" t="s">
        <v>24</v>
      </c>
      <c r="C355" s="128" t="s">
        <v>25</v>
      </c>
      <c r="D355" s="129">
        <v>32300</v>
      </c>
      <c r="E355" s="127">
        <v>0</v>
      </c>
      <c r="F355" s="130">
        <v>10000</v>
      </c>
      <c r="G355" s="130">
        <v>15000</v>
      </c>
      <c r="H355" s="130">
        <v>0</v>
      </c>
      <c r="I355" s="119"/>
      <c r="J355" s="119">
        <f t="shared" si="22"/>
        <v>0</v>
      </c>
    </row>
    <row r="356" spans="1:10" ht="27" customHeight="1">
      <c r="A356" s="128"/>
      <c r="B356" s="128" t="s">
        <v>24</v>
      </c>
      <c r="C356" s="128" t="s">
        <v>25</v>
      </c>
      <c r="D356" s="129">
        <v>55263</v>
      </c>
      <c r="E356" s="127">
        <v>37725</v>
      </c>
      <c r="F356" s="130"/>
      <c r="G356" s="130">
        <v>130000</v>
      </c>
      <c r="H356" s="130">
        <v>0</v>
      </c>
      <c r="I356" s="119">
        <f t="shared" si="20"/>
        <v>0</v>
      </c>
      <c r="J356" s="119">
        <f t="shared" si="22"/>
        <v>0</v>
      </c>
    </row>
    <row r="357" spans="1:10" ht="27" customHeight="1">
      <c r="A357" s="128"/>
      <c r="B357" s="128">
        <v>4223</v>
      </c>
      <c r="C357" s="128" t="s">
        <v>60</v>
      </c>
      <c r="D357" s="129">
        <v>32300</v>
      </c>
      <c r="E357" s="127">
        <v>5625</v>
      </c>
      <c r="F357" s="130"/>
      <c r="G357" s="130">
        <v>0</v>
      </c>
      <c r="H357" s="130">
        <v>0</v>
      </c>
      <c r="I357" s="119">
        <f t="shared" si="20"/>
        <v>0</v>
      </c>
      <c r="J357" s="119"/>
    </row>
    <row r="358" spans="1:10" ht="27" customHeight="1">
      <c r="A358" s="124"/>
      <c r="B358" s="123">
        <v>426</v>
      </c>
      <c r="C358" s="123" t="s">
        <v>334</v>
      </c>
      <c r="D358" s="125"/>
      <c r="E358" s="126">
        <f>E359</f>
        <v>1348</v>
      </c>
      <c r="F358" s="126">
        <v>0</v>
      </c>
      <c r="G358" s="126">
        <v>0</v>
      </c>
      <c r="H358" s="126">
        <f>H359</f>
        <v>0</v>
      </c>
      <c r="I358" s="119">
        <f t="shared" si="20"/>
        <v>0</v>
      </c>
      <c r="J358" s="119"/>
    </row>
    <row r="359" spans="1:10" ht="27" customHeight="1">
      <c r="A359" s="128"/>
      <c r="B359" s="128">
        <v>4262</v>
      </c>
      <c r="C359" s="128" t="s">
        <v>335</v>
      </c>
      <c r="D359" s="129">
        <v>32300</v>
      </c>
      <c r="E359" s="127">
        <v>1348</v>
      </c>
      <c r="F359" s="130"/>
      <c r="G359" s="130"/>
      <c r="H359" s="130">
        <v>0</v>
      </c>
      <c r="I359" s="119">
        <f t="shared" si="20"/>
        <v>0</v>
      </c>
      <c r="J359" s="119"/>
    </row>
    <row r="360" spans="1:10" ht="27" customHeight="1">
      <c r="A360" s="128">
        <v>62300</v>
      </c>
      <c r="B360" s="128"/>
      <c r="C360" s="123" t="s">
        <v>247</v>
      </c>
      <c r="D360" s="129"/>
      <c r="E360" s="127"/>
      <c r="F360" s="130"/>
      <c r="G360" s="130"/>
      <c r="H360" s="131">
        <f>SUM(H361)</f>
        <v>29297.5</v>
      </c>
      <c r="I360" s="119"/>
      <c r="J360" s="119"/>
    </row>
    <row r="361" spans="1:10" ht="27" customHeight="1">
      <c r="A361" s="124"/>
      <c r="B361" s="123">
        <v>422</v>
      </c>
      <c r="C361" s="123" t="s">
        <v>334</v>
      </c>
      <c r="D361" s="125"/>
      <c r="E361" s="126"/>
      <c r="F361" s="127">
        <v>0</v>
      </c>
      <c r="G361" s="126">
        <v>0</v>
      </c>
      <c r="H361" s="126">
        <f>SUM(H362,H363)</f>
        <v>29297.5</v>
      </c>
      <c r="I361" s="119"/>
      <c r="J361" s="119"/>
    </row>
    <row r="362" spans="1:10" ht="27" customHeight="1">
      <c r="A362" s="128"/>
      <c r="B362" s="128" t="s">
        <v>24</v>
      </c>
      <c r="C362" s="128" t="s">
        <v>25</v>
      </c>
      <c r="D362" s="129">
        <v>62300</v>
      </c>
      <c r="E362" s="127">
        <v>0</v>
      </c>
      <c r="F362" s="130">
        <v>0</v>
      </c>
      <c r="G362" s="130">
        <v>0</v>
      </c>
      <c r="H362" s="130">
        <v>15000</v>
      </c>
      <c r="I362" s="119"/>
      <c r="J362" s="119"/>
    </row>
    <row r="363" spans="1:10" ht="27" customHeight="1">
      <c r="A363" s="128"/>
      <c r="B363" s="128">
        <v>4222</v>
      </c>
      <c r="C363" s="128" t="s">
        <v>385</v>
      </c>
      <c r="D363" s="129">
        <v>62300</v>
      </c>
      <c r="E363" s="127">
        <v>0</v>
      </c>
      <c r="F363" s="130">
        <v>0</v>
      </c>
      <c r="G363" s="130">
        <v>0</v>
      </c>
      <c r="H363" s="130">
        <v>14297.5</v>
      </c>
      <c r="I363" s="119"/>
      <c r="J363" s="119"/>
    </row>
    <row r="364" spans="1:10" ht="27" customHeight="1">
      <c r="A364" s="159" t="s">
        <v>344</v>
      </c>
      <c r="B364" s="160" t="s">
        <v>3</v>
      </c>
      <c r="C364" s="159" t="s">
        <v>381</v>
      </c>
      <c r="D364" s="161"/>
      <c r="E364" s="162">
        <f>E365</f>
        <v>13004</v>
      </c>
      <c r="F364" s="162">
        <f aca="true" t="shared" si="24" ref="F364:H366">F365</f>
        <v>10000</v>
      </c>
      <c r="G364" s="162">
        <f>G365</f>
        <v>17000</v>
      </c>
      <c r="H364" s="162">
        <f t="shared" si="24"/>
        <v>23078.23</v>
      </c>
      <c r="I364" s="119">
        <f t="shared" si="20"/>
        <v>177.47023992617656</v>
      </c>
      <c r="J364" s="119">
        <f aca="true" t="shared" si="25" ref="J364:J371">H364/G364*100</f>
        <v>135.75429411764705</v>
      </c>
    </row>
    <row r="365" spans="1:10" ht="27" customHeight="1">
      <c r="A365" s="124"/>
      <c r="B365" s="123">
        <v>4</v>
      </c>
      <c r="C365" s="123" t="s">
        <v>176</v>
      </c>
      <c r="D365" s="125"/>
      <c r="E365" s="126">
        <f>E366</f>
        <v>13004</v>
      </c>
      <c r="F365" s="126">
        <f t="shared" si="24"/>
        <v>10000</v>
      </c>
      <c r="G365" s="126">
        <f>G366</f>
        <v>17000</v>
      </c>
      <c r="H365" s="126">
        <f t="shared" si="24"/>
        <v>23078.23</v>
      </c>
      <c r="I365" s="119">
        <f t="shared" si="20"/>
        <v>177.47023992617656</v>
      </c>
      <c r="J365" s="119">
        <f t="shared" si="25"/>
        <v>135.75429411764705</v>
      </c>
    </row>
    <row r="366" spans="1:10" ht="27" customHeight="1">
      <c r="A366" s="124"/>
      <c r="B366" s="123">
        <v>42</v>
      </c>
      <c r="C366" s="123" t="s">
        <v>175</v>
      </c>
      <c r="D366" s="125"/>
      <c r="E366" s="126">
        <f>E367</f>
        <v>13004</v>
      </c>
      <c r="F366" s="126">
        <f t="shared" si="24"/>
        <v>10000</v>
      </c>
      <c r="G366" s="126">
        <f>G367</f>
        <v>17000</v>
      </c>
      <c r="H366" s="126">
        <f t="shared" si="24"/>
        <v>23078.23</v>
      </c>
      <c r="I366" s="119">
        <f t="shared" si="20"/>
        <v>177.47023992617656</v>
      </c>
      <c r="J366" s="119">
        <f t="shared" si="25"/>
        <v>135.75429411764705</v>
      </c>
    </row>
    <row r="367" spans="1:10" ht="27" customHeight="1">
      <c r="A367" s="124"/>
      <c r="B367" s="123" t="s">
        <v>61</v>
      </c>
      <c r="C367" s="123" t="s">
        <v>62</v>
      </c>
      <c r="D367" s="125"/>
      <c r="E367" s="126">
        <f>SUM(E368:E371)</f>
        <v>13004</v>
      </c>
      <c r="F367" s="131">
        <f>SUM(F368:F371)</f>
        <v>10000</v>
      </c>
      <c r="G367" s="131">
        <f>SUM(G368:G371)</f>
        <v>17000</v>
      </c>
      <c r="H367" s="131">
        <f>SUM(H368:H371)</f>
        <v>23078.23</v>
      </c>
      <c r="I367" s="119">
        <f t="shared" si="20"/>
        <v>177.47023992617656</v>
      </c>
      <c r="J367" s="119">
        <f t="shared" si="25"/>
        <v>135.75429411764705</v>
      </c>
    </row>
    <row r="368" spans="1:10" ht="27" customHeight="1">
      <c r="A368" s="128"/>
      <c r="B368" s="128" t="s">
        <v>63</v>
      </c>
      <c r="C368" s="128" t="s">
        <v>64</v>
      </c>
      <c r="D368" s="129">
        <v>11001</v>
      </c>
      <c r="E368" s="127">
        <v>4000</v>
      </c>
      <c r="F368" s="130"/>
      <c r="G368" s="130">
        <v>7000</v>
      </c>
      <c r="H368" s="130">
        <v>7000</v>
      </c>
      <c r="I368" s="119">
        <f t="shared" si="20"/>
        <v>175</v>
      </c>
      <c r="J368" s="119">
        <f t="shared" si="25"/>
        <v>100</v>
      </c>
    </row>
    <row r="369" spans="1:10" ht="27" customHeight="1">
      <c r="A369" s="128"/>
      <c r="B369" s="128" t="s">
        <v>63</v>
      </c>
      <c r="C369" s="128" t="s">
        <v>64</v>
      </c>
      <c r="D369" s="129">
        <v>32300</v>
      </c>
      <c r="E369" s="127">
        <v>2776</v>
      </c>
      <c r="F369" s="130">
        <v>3000</v>
      </c>
      <c r="G369" s="130">
        <v>3000</v>
      </c>
      <c r="H369" s="130">
        <v>1228.71</v>
      </c>
      <c r="I369" s="119">
        <f t="shared" si="20"/>
        <v>44.261887608069166</v>
      </c>
      <c r="J369" s="119">
        <f t="shared" si="25"/>
        <v>40.957</v>
      </c>
    </row>
    <row r="370" spans="1:10" ht="27" customHeight="1">
      <c r="A370" s="128"/>
      <c r="B370" s="128" t="s">
        <v>63</v>
      </c>
      <c r="C370" s="128" t="s">
        <v>64</v>
      </c>
      <c r="D370" s="129">
        <v>53082</v>
      </c>
      <c r="E370" s="127">
        <v>5000</v>
      </c>
      <c r="F370" s="130">
        <v>5000</v>
      </c>
      <c r="G370" s="130">
        <v>5000</v>
      </c>
      <c r="H370" s="130">
        <v>5000</v>
      </c>
      <c r="I370" s="119">
        <f t="shared" si="20"/>
        <v>100</v>
      </c>
      <c r="J370" s="119">
        <f t="shared" si="25"/>
        <v>100</v>
      </c>
    </row>
    <row r="371" spans="1:10" ht="27" customHeight="1">
      <c r="A371" s="128"/>
      <c r="B371" s="128">
        <v>4241</v>
      </c>
      <c r="C371" s="128" t="s">
        <v>64</v>
      </c>
      <c r="D371" s="129">
        <v>62300</v>
      </c>
      <c r="E371" s="127">
        <v>1228</v>
      </c>
      <c r="F371" s="130">
        <v>2000</v>
      </c>
      <c r="G371" s="130">
        <v>2000</v>
      </c>
      <c r="H371" s="130">
        <v>9849.52</v>
      </c>
      <c r="I371" s="119">
        <f t="shared" si="20"/>
        <v>802.0781758957655</v>
      </c>
      <c r="J371" s="119">
        <f t="shared" si="25"/>
        <v>492.476</v>
      </c>
    </row>
    <row r="372" spans="1:10" ht="27" customHeight="1">
      <c r="A372" s="121">
        <v>9059</v>
      </c>
      <c r="B372" s="122" t="s">
        <v>2</v>
      </c>
      <c r="C372" s="121" t="s">
        <v>346</v>
      </c>
      <c r="D372" s="122"/>
      <c r="E372" s="108">
        <f>SUM(E373)</f>
        <v>83015</v>
      </c>
      <c r="F372" s="108">
        <f>SUM(F373)</f>
        <v>0</v>
      </c>
      <c r="G372" s="108">
        <f>SUM(G373)</f>
        <v>0</v>
      </c>
      <c r="H372" s="108">
        <f>SUM(H373)</f>
        <v>0</v>
      </c>
      <c r="I372" s="119">
        <f t="shared" si="20"/>
        <v>0</v>
      </c>
      <c r="J372" s="119"/>
    </row>
    <row r="373" spans="1:10" ht="27" customHeight="1">
      <c r="A373" s="123" t="s">
        <v>338</v>
      </c>
      <c r="B373" s="124" t="s">
        <v>3</v>
      </c>
      <c r="C373" s="123" t="s">
        <v>339</v>
      </c>
      <c r="D373" s="125"/>
      <c r="E373" s="131">
        <f>E374</f>
        <v>83015</v>
      </c>
      <c r="F373" s="131">
        <f>F374</f>
        <v>0</v>
      </c>
      <c r="G373" s="131">
        <f>G374</f>
        <v>0</v>
      </c>
      <c r="H373" s="131">
        <f>H374</f>
        <v>0</v>
      </c>
      <c r="I373" s="119">
        <f t="shared" si="20"/>
        <v>0</v>
      </c>
      <c r="J373" s="119"/>
    </row>
    <row r="374" spans="1:10" ht="27" customHeight="1">
      <c r="A374" s="124"/>
      <c r="B374" s="123">
        <v>3</v>
      </c>
      <c r="C374" s="123" t="s">
        <v>172</v>
      </c>
      <c r="D374" s="125"/>
      <c r="E374" s="126">
        <f>E375+E382+E422</f>
        <v>83015</v>
      </c>
      <c r="F374" s="126">
        <f>F375+F382+F422</f>
        <v>0</v>
      </c>
      <c r="G374" s="126">
        <f>G375+G382+G422</f>
        <v>0</v>
      </c>
      <c r="H374" s="126">
        <f>H375+H382</f>
        <v>0</v>
      </c>
      <c r="I374" s="119">
        <f t="shared" si="20"/>
        <v>0</v>
      </c>
      <c r="J374" s="119"/>
    </row>
    <row r="375" spans="1:10" ht="27" customHeight="1">
      <c r="A375" s="124"/>
      <c r="B375" s="123">
        <v>31</v>
      </c>
      <c r="C375" s="123" t="s">
        <v>250</v>
      </c>
      <c r="D375" s="125"/>
      <c r="E375" s="126">
        <f>E376+E378+E380</f>
        <v>80095</v>
      </c>
      <c r="F375" s="126">
        <f>F376+F378+F380</f>
        <v>0</v>
      </c>
      <c r="G375" s="126">
        <f>G376+G378+G380</f>
        <v>0</v>
      </c>
      <c r="H375" s="126">
        <f>H376+H378+H380</f>
        <v>0</v>
      </c>
      <c r="I375" s="119">
        <f t="shared" si="20"/>
        <v>0</v>
      </c>
      <c r="J375" s="119"/>
    </row>
    <row r="376" spans="1:10" ht="27" customHeight="1">
      <c r="A376" s="124"/>
      <c r="B376" s="123">
        <v>311</v>
      </c>
      <c r="C376" s="123" t="s">
        <v>251</v>
      </c>
      <c r="D376" s="125"/>
      <c r="E376" s="126">
        <f>E377</f>
        <v>63165</v>
      </c>
      <c r="F376" s="126"/>
      <c r="G376" s="126">
        <v>0</v>
      </c>
      <c r="H376" s="126">
        <f>H377</f>
        <v>0</v>
      </c>
      <c r="I376" s="119">
        <f t="shared" si="20"/>
        <v>0</v>
      </c>
      <c r="J376" s="119"/>
    </row>
    <row r="377" spans="1:10" ht="27" customHeight="1">
      <c r="A377" s="128"/>
      <c r="B377" s="128">
        <v>3111</v>
      </c>
      <c r="C377" s="128" t="s">
        <v>312</v>
      </c>
      <c r="D377" s="129">
        <v>51100</v>
      </c>
      <c r="E377" s="127">
        <v>63165</v>
      </c>
      <c r="F377" s="130"/>
      <c r="G377" s="130"/>
      <c r="H377" s="130">
        <v>0</v>
      </c>
      <c r="I377" s="119">
        <f t="shared" si="20"/>
        <v>0</v>
      </c>
      <c r="J377" s="119"/>
    </row>
    <row r="378" spans="1:10" ht="27" customHeight="1">
      <c r="A378" s="124"/>
      <c r="B378" s="123">
        <v>312</v>
      </c>
      <c r="C378" s="123" t="s">
        <v>253</v>
      </c>
      <c r="D378" s="125"/>
      <c r="E378" s="126">
        <f>E379</f>
        <v>6508</v>
      </c>
      <c r="F378" s="130">
        <v>0</v>
      </c>
      <c r="G378" s="130">
        <v>0</v>
      </c>
      <c r="H378" s="131">
        <f>H379</f>
        <v>0</v>
      </c>
      <c r="I378" s="119">
        <f t="shared" si="20"/>
        <v>0</v>
      </c>
      <c r="J378" s="119"/>
    </row>
    <row r="379" spans="1:10" ht="27" customHeight="1">
      <c r="A379" s="128"/>
      <c r="B379" s="128">
        <v>3121</v>
      </c>
      <c r="C379" s="128" t="s">
        <v>340</v>
      </c>
      <c r="D379" s="129">
        <v>51100</v>
      </c>
      <c r="E379" s="127">
        <v>6508</v>
      </c>
      <c r="F379" s="130"/>
      <c r="G379" s="130">
        <v>0</v>
      </c>
      <c r="H379" s="130">
        <v>0</v>
      </c>
      <c r="I379" s="119">
        <f t="shared" si="20"/>
        <v>0</v>
      </c>
      <c r="J379" s="119"/>
    </row>
    <row r="380" spans="1:10" ht="27" customHeight="1">
      <c r="A380" s="124"/>
      <c r="B380" s="123">
        <v>313</v>
      </c>
      <c r="C380" s="123" t="s">
        <v>254</v>
      </c>
      <c r="D380" s="125"/>
      <c r="E380" s="126">
        <f>E381</f>
        <v>10422</v>
      </c>
      <c r="F380" s="127"/>
      <c r="G380" s="127"/>
      <c r="H380" s="126">
        <f>H381</f>
        <v>0</v>
      </c>
      <c r="I380" s="119">
        <f t="shared" si="20"/>
        <v>0</v>
      </c>
      <c r="J380" s="119"/>
    </row>
    <row r="381" spans="1:10" ht="27" customHeight="1">
      <c r="A381" s="128"/>
      <c r="B381" s="128">
        <v>3132</v>
      </c>
      <c r="C381" s="128" t="s">
        <v>255</v>
      </c>
      <c r="D381" s="129">
        <v>51100</v>
      </c>
      <c r="E381" s="127">
        <v>10422</v>
      </c>
      <c r="F381" s="130"/>
      <c r="G381" s="130"/>
      <c r="H381" s="130">
        <v>0</v>
      </c>
      <c r="I381" s="119">
        <f t="shared" si="20"/>
        <v>0</v>
      </c>
      <c r="J381" s="119"/>
    </row>
    <row r="382" spans="1:10" ht="27" customHeight="1">
      <c r="A382" s="124"/>
      <c r="B382" s="123">
        <v>32</v>
      </c>
      <c r="C382" s="123" t="s">
        <v>171</v>
      </c>
      <c r="D382" s="125"/>
      <c r="E382" s="126">
        <f>E383</f>
        <v>2920</v>
      </c>
      <c r="F382" s="127">
        <v>0</v>
      </c>
      <c r="G382" s="127">
        <f>G383</f>
        <v>0</v>
      </c>
      <c r="H382" s="126">
        <f>H383</f>
        <v>0</v>
      </c>
      <c r="I382" s="119">
        <f t="shared" si="20"/>
        <v>0</v>
      </c>
      <c r="J382" s="119"/>
    </row>
    <row r="383" spans="1:10" ht="27" customHeight="1">
      <c r="A383" s="124"/>
      <c r="B383" s="123">
        <v>321</v>
      </c>
      <c r="C383" s="123" t="s">
        <v>6</v>
      </c>
      <c r="D383" s="125"/>
      <c r="E383" s="126">
        <f>E384</f>
        <v>2920</v>
      </c>
      <c r="F383" s="127">
        <v>0</v>
      </c>
      <c r="G383" s="127">
        <v>0</v>
      </c>
      <c r="H383" s="126">
        <f>H384</f>
        <v>0</v>
      </c>
      <c r="I383" s="119">
        <f t="shared" si="20"/>
        <v>0</v>
      </c>
      <c r="J383" s="119"/>
    </row>
    <row r="384" spans="1:10" ht="27" customHeight="1">
      <c r="A384" s="128"/>
      <c r="B384" s="128">
        <v>3212</v>
      </c>
      <c r="C384" s="128" t="s">
        <v>257</v>
      </c>
      <c r="D384" s="129">
        <v>51100</v>
      </c>
      <c r="E384" s="127">
        <v>2920</v>
      </c>
      <c r="F384" s="130"/>
      <c r="G384" s="130">
        <v>0</v>
      </c>
      <c r="H384" s="130">
        <v>0</v>
      </c>
      <c r="I384" s="119">
        <f t="shared" si="20"/>
        <v>0</v>
      </c>
      <c r="J384" s="119"/>
    </row>
    <row r="385" spans="1:10" ht="27" customHeight="1">
      <c r="A385" s="121">
        <v>9108</v>
      </c>
      <c r="B385" s="122" t="s">
        <v>2</v>
      </c>
      <c r="C385" s="121" t="s">
        <v>343</v>
      </c>
      <c r="D385" s="122"/>
      <c r="E385" s="108">
        <f>SUM(E386)</f>
        <v>155289</v>
      </c>
      <c r="F385" s="108">
        <f>SUM(F386)</f>
        <v>209937</v>
      </c>
      <c r="G385" s="108">
        <f>SUM(G386)</f>
        <v>252136</v>
      </c>
      <c r="H385" s="108">
        <f>SUM(H386)</f>
        <v>215503.16</v>
      </c>
      <c r="I385" s="119">
        <f t="shared" si="20"/>
        <v>138.77554752751323</v>
      </c>
      <c r="J385" s="119">
        <f aca="true" t="shared" si="26" ref="J385:J395">H385/G385*100</f>
        <v>85.47099977789765</v>
      </c>
    </row>
    <row r="386" spans="1:10" ht="27" customHeight="1">
      <c r="A386" s="123" t="s">
        <v>342</v>
      </c>
      <c r="B386" s="124" t="s">
        <v>3</v>
      </c>
      <c r="C386" s="123" t="s">
        <v>341</v>
      </c>
      <c r="D386" s="125"/>
      <c r="E386" s="131">
        <f>E387</f>
        <v>155289</v>
      </c>
      <c r="F386" s="131">
        <f>F387</f>
        <v>209937</v>
      </c>
      <c r="G386" s="131">
        <f>G387</f>
        <v>252136</v>
      </c>
      <c r="H386" s="131">
        <f>H387</f>
        <v>215503.16</v>
      </c>
      <c r="I386" s="119">
        <f t="shared" si="20"/>
        <v>138.77554752751323</v>
      </c>
      <c r="J386" s="119">
        <f t="shared" si="26"/>
        <v>85.47099977789765</v>
      </c>
    </row>
    <row r="387" spans="1:10" ht="27" customHeight="1">
      <c r="A387" s="124"/>
      <c r="B387" s="123">
        <v>3</v>
      </c>
      <c r="C387" s="123" t="s">
        <v>172</v>
      </c>
      <c r="D387" s="125"/>
      <c r="E387" s="126">
        <f>E388+E398+E434</f>
        <v>155289</v>
      </c>
      <c r="F387" s="126">
        <f>F388+F398+F434</f>
        <v>209937</v>
      </c>
      <c r="G387" s="126">
        <f>G388+G398+G434</f>
        <v>252136</v>
      </c>
      <c r="H387" s="126">
        <f>H388+H398+H434</f>
        <v>215503.16</v>
      </c>
      <c r="I387" s="119">
        <f t="shared" si="20"/>
        <v>138.77554752751323</v>
      </c>
      <c r="J387" s="119">
        <f t="shared" si="26"/>
        <v>85.47099977789765</v>
      </c>
    </row>
    <row r="388" spans="1:10" ht="27" customHeight="1">
      <c r="A388" s="124"/>
      <c r="B388" s="123">
        <v>31</v>
      </c>
      <c r="C388" s="123" t="s">
        <v>250</v>
      </c>
      <c r="D388" s="125"/>
      <c r="E388" s="126">
        <f>E389+E392+E395</f>
        <v>149344</v>
      </c>
      <c r="F388" s="126">
        <f>F389+F392+F395</f>
        <v>196900</v>
      </c>
      <c r="G388" s="126">
        <f>G389+G392+G395</f>
        <v>241847</v>
      </c>
      <c r="H388" s="126">
        <f>H389+H392+H395</f>
        <v>206704.01</v>
      </c>
      <c r="I388" s="119">
        <f t="shared" si="20"/>
        <v>138.40797755517465</v>
      </c>
      <c r="J388" s="119">
        <f t="shared" si="26"/>
        <v>85.46891629832083</v>
      </c>
    </row>
    <row r="389" spans="1:10" ht="27" customHeight="1">
      <c r="A389" s="124"/>
      <c r="B389" s="123">
        <v>311</v>
      </c>
      <c r="C389" s="123" t="s">
        <v>251</v>
      </c>
      <c r="D389" s="125"/>
      <c r="E389" s="126">
        <f>SUM(E390,E391)</f>
        <v>110167</v>
      </c>
      <c r="F389" s="126">
        <f>SUM(F390:F391)</f>
        <v>160000</v>
      </c>
      <c r="G389" s="126">
        <f>SUM(G390:G391)</f>
        <v>194311</v>
      </c>
      <c r="H389" s="126">
        <f>H390+H391</f>
        <v>164145.29</v>
      </c>
      <c r="I389" s="119">
        <f t="shared" si="20"/>
        <v>148.9967866965607</v>
      </c>
      <c r="J389" s="119">
        <f t="shared" si="26"/>
        <v>84.47555207888385</v>
      </c>
    </row>
    <row r="390" spans="1:10" ht="27" customHeight="1">
      <c r="A390" s="128"/>
      <c r="B390" s="128">
        <v>3111</v>
      </c>
      <c r="C390" s="128" t="s">
        <v>312</v>
      </c>
      <c r="D390" s="129">
        <v>11001</v>
      </c>
      <c r="E390" s="127">
        <v>79167</v>
      </c>
      <c r="F390" s="130">
        <v>10000</v>
      </c>
      <c r="G390" s="130">
        <v>23522</v>
      </c>
      <c r="H390" s="130">
        <v>23522.2</v>
      </c>
      <c r="I390" s="119">
        <f t="shared" si="20"/>
        <v>29.712127527884093</v>
      </c>
      <c r="J390" s="119">
        <f t="shared" si="26"/>
        <v>100.00085026783437</v>
      </c>
    </row>
    <row r="391" spans="1:10" ht="27" customHeight="1">
      <c r="A391" s="128"/>
      <c r="B391" s="128">
        <v>3111</v>
      </c>
      <c r="C391" s="128" t="s">
        <v>312</v>
      </c>
      <c r="D391" s="129">
        <v>51100</v>
      </c>
      <c r="E391" s="127">
        <v>31000</v>
      </c>
      <c r="F391" s="130">
        <v>150000</v>
      </c>
      <c r="G391" s="130">
        <v>170789</v>
      </c>
      <c r="H391" s="130">
        <v>140623.09</v>
      </c>
      <c r="I391" s="119">
        <f t="shared" si="20"/>
        <v>453.62287096774196</v>
      </c>
      <c r="J391" s="119">
        <f t="shared" si="26"/>
        <v>82.33732266129552</v>
      </c>
    </row>
    <row r="392" spans="1:10" ht="27" customHeight="1">
      <c r="A392" s="124"/>
      <c r="B392" s="123">
        <v>312</v>
      </c>
      <c r="C392" s="123" t="s">
        <v>253</v>
      </c>
      <c r="D392" s="125"/>
      <c r="E392" s="126">
        <f>SUM(E393:E394)</f>
        <v>21000</v>
      </c>
      <c r="F392" s="130">
        <f>F393+F394</f>
        <v>10500</v>
      </c>
      <c r="G392" s="131">
        <v>15475</v>
      </c>
      <c r="H392" s="131">
        <f>H393+H394</f>
        <v>15474.75</v>
      </c>
      <c r="I392" s="119">
        <f t="shared" si="20"/>
        <v>73.68928571428572</v>
      </c>
      <c r="J392" s="119">
        <f t="shared" si="26"/>
        <v>99.9983844911147</v>
      </c>
    </row>
    <row r="393" spans="1:10" ht="27" customHeight="1">
      <c r="A393" s="128"/>
      <c r="B393" s="128">
        <v>3121</v>
      </c>
      <c r="C393" s="128" t="s">
        <v>340</v>
      </c>
      <c r="D393" s="129">
        <v>11001</v>
      </c>
      <c r="E393" s="127">
        <v>13500</v>
      </c>
      <c r="F393" s="130">
        <v>2500</v>
      </c>
      <c r="G393" s="130">
        <v>3475</v>
      </c>
      <c r="H393" s="130">
        <v>3474.75</v>
      </c>
      <c r="I393" s="119">
        <f t="shared" si="20"/>
        <v>25.738888888888887</v>
      </c>
      <c r="J393" s="119">
        <f t="shared" si="26"/>
        <v>99.9928057553957</v>
      </c>
    </row>
    <row r="394" spans="1:10" ht="27" customHeight="1">
      <c r="A394" s="128"/>
      <c r="B394" s="128">
        <v>3121</v>
      </c>
      <c r="C394" s="128" t="s">
        <v>340</v>
      </c>
      <c r="D394" s="129">
        <v>51100</v>
      </c>
      <c r="E394" s="127">
        <v>7500</v>
      </c>
      <c r="F394" s="130">
        <v>8000</v>
      </c>
      <c r="G394" s="130">
        <v>12000</v>
      </c>
      <c r="H394" s="130">
        <v>12000</v>
      </c>
      <c r="I394" s="119">
        <f t="shared" si="20"/>
        <v>160</v>
      </c>
      <c r="J394" s="119">
        <f t="shared" si="26"/>
        <v>100</v>
      </c>
    </row>
    <row r="395" spans="1:10" ht="27" customHeight="1">
      <c r="A395" s="124"/>
      <c r="B395" s="123">
        <v>313</v>
      </c>
      <c r="C395" s="123" t="s">
        <v>254</v>
      </c>
      <c r="D395" s="125"/>
      <c r="E395" s="126">
        <f>E396+E397</f>
        <v>18177</v>
      </c>
      <c r="F395" s="127">
        <f>SUM(F396:F397)</f>
        <v>26400</v>
      </c>
      <c r="G395" s="126">
        <f>SUM(G396:G397)</f>
        <v>32061</v>
      </c>
      <c r="H395" s="126">
        <f>H396+H397</f>
        <v>27083.97</v>
      </c>
      <c r="I395" s="119">
        <f t="shared" si="20"/>
        <v>149.00132034989272</v>
      </c>
      <c r="J395" s="119">
        <f t="shared" si="26"/>
        <v>84.47637316365679</v>
      </c>
    </row>
    <row r="396" spans="1:10" ht="27" customHeight="1">
      <c r="A396" s="128"/>
      <c r="B396" s="128">
        <v>3132</v>
      </c>
      <c r="C396" s="128" t="s">
        <v>255</v>
      </c>
      <c r="D396" s="129">
        <v>11001</v>
      </c>
      <c r="E396" s="127">
        <v>13062</v>
      </c>
      <c r="F396" s="130">
        <v>6400</v>
      </c>
      <c r="G396" s="130">
        <v>3881</v>
      </c>
      <c r="H396" s="130">
        <v>3881.17</v>
      </c>
      <c r="I396" s="119">
        <f aca="true" t="shared" si="27" ref="I396:I401">H396/E396*100</f>
        <v>29.71344357678763</v>
      </c>
      <c r="J396" s="119">
        <f aca="true" t="shared" si="28" ref="J396:J419">H396/G396*100</f>
        <v>100.00438031435198</v>
      </c>
    </row>
    <row r="397" spans="1:10" ht="27" customHeight="1">
      <c r="A397" s="128"/>
      <c r="B397" s="128">
        <v>3132</v>
      </c>
      <c r="C397" s="128" t="s">
        <v>255</v>
      </c>
      <c r="D397" s="129">
        <v>51100</v>
      </c>
      <c r="E397" s="127">
        <v>5115</v>
      </c>
      <c r="F397" s="130">
        <v>20000</v>
      </c>
      <c r="G397" s="130">
        <v>28180</v>
      </c>
      <c r="H397" s="130">
        <v>23202.8</v>
      </c>
      <c r="I397" s="119">
        <f t="shared" si="27"/>
        <v>453.62267839687195</v>
      </c>
      <c r="J397" s="119">
        <f t="shared" si="28"/>
        <v>82.33782824698366</v>
      </c>
    </row>
    <row r="398" spans="1:10" ht="27" customHeight="1">
      <c r="A398" s="124"/>
      <c r="B398" s="123">
        <v>32</v>
      </c>
      <c r="C398" s="123" t="s">
        <v>171</v>
      </c>
      <c r="D398" s="125"/>
      <c r="E398" s="126">
        <f>E399+E429</f>
        <v>5945</v>
      </c>
      <c r="F398" s="127">
        <f>F399+F429</f>
        <v>13037</v>
      </c>
      <c r="G398" s="126">
        <f>G399</f>
        <v>10289</v>
      </c>
      <c r="H398" s="126">
        <f>H399+H429</f>
        <v>8799.15</v>
      </c>
      <c r="I398" s="119">
        <f t="shared" si="27"/>
        <v>148.00925147182505</v>
      </c>
      <c r="J398" s="119">
        <f t="shared" si="28"/>
        <v>85.51997278647099</v>
      </c>
    </row>
    <row r="399" spans="1:10" ht="27" customHeight="1">
      <c r="A399" s="124"/>
      <c r="B399" s="123">
        <v>321</v>
      </c>
      <c r="C399" s="123" t="s">
        <v>6</v>
      </c>
      <c r="D399" s="125"/>
      <c r="E399" s="126">
        <f>E401+E400</f>
        <v>5945</v>
      </c>
      <c r="F399" s="127">
        <f>SUM(F400:F401)</f>
        <v>13037</v>
      </c>
      <c r="G399" s="127">
        <v>10289</v>
      </c>
      <c r="H399" s="126">
        <f>H401+H400</f>
        <v>8799.15</v>
      </c>
      <c r="I399" s="119">
        <f t="shared" si="27"/>
        <v>148.00925147182505</v>
      </c>
      <c r="J399" s="119">
        <f t="shared" si="28"/>
        <v>85.51997278647099</v>
      </c>
    </row>
    <row r="400" spans="1:10" ht="27" customHeight="1">
      <c r="A400" s="128"/>
      <c r="B400" s="128">
        <v>3212</v>
      </c>
      <c r="C400" s="128" t="s">
        <v>257</v>
      </c>
      <c r="D400" s="129">
        <v>11001</v>
      </c>
      <c r="E400" s="127">
        <v>2005</v>
      </c>
      <c r="F400" s="130">
        <v>10658</v>
      </c>
      <c r="G400" s="130">
        <v>3289</v>
      </c>
      <c r="H400" s="130">
        <v>3289.35</v>
      </c>
      <c r="I400" s="119">
        <f t="shared" si="27"/>
        <v>164.0573566084788</v>
      </c>
      <c r="J400" s="119">
        <f t="shared" si="28"/>
        <v>100.01064153238066</v>
      </c>
    </row>
    <row r="401" spans="1:10" ht="27" customHeight="1">
      <c r="A401" s="128"/>
      <c r="B401" s="128">
        <v>3212</v>
      </c>
      <c r="C401" s="128" t="s">
        <v>257</v>
      </c>
      <c r="D401" s="129">
        <v>51100</v>
      </c>
      <c r="E401" s="127">
        <v>3940</v>
      </c>
      <c r="F401" s="130">
        <v>2379</v>
      </c>
      <c r="G401" s="130">
        <v>7000</v>
      </c>
      <c r="H401" s="130">
        <v>5509.8</v>
      </c>
      <c r="I401" s="119">
        <f t="shared" si="27"/>
        <v>139.84263959390864</v>
      </c>
      <c r="J401" s="119">
        <f t="shared" si="28"/>
        <v>78.71142857142857</v>
      </c>
    </row>
    <row r="402" spans="1:10" ht="27" customHeight="1">
      <c r="A402" s="121">
        <v>9211</v>
      </c>
      <c r="B402" s="122" t="s">
        <v>2</v>
      </c>
      <c r="C402" s="121" t="s">
        <v>377</v>
      </c>
      <c r="D402" s="122"/>
      <c r="E402" s="108">
        <f>SUM(E403)</f>
        <v>0</v>
      </c>
      <c r="F402" s="108">
        <f>SUM(F403)</f>
        <v>0</v>
      </c>
      <c r="G402" s="108">
        <f>SUM(G403)</f>
        <v>153212</v>
      </c>
      <c r="H402" s="108">
        <f>SUM(H403)</f>
        <v>156928.47</v>
      </c>
      <c r="I402" s="119"/>
      <c r="J402" s="119">
        <f t="shared" si="28"/>
        <v>102.42570425293059</v>
      </c>
    </row>
    <row r="403" spans="1:10" ht="27" customHeight="1">
      <c r="A403" s="123" t="s">
        <v>376</v>
      </c>
      <c r="B403" s="124" t="s">
        <v>3</v>
      </c>
      <c r="C403" s="123" t="s">
        <v>378</v>
      </c>
      <c r="D403" s="125"/>
      <c r="E403" s="131">
        <f>E404</f>
        <v>0</v>
      </c>
      <c r="F403" s="131">
        <f>F404</f>
        <v>0</v>
      </c>
      <c r="G403" s="131">
        <f>G404</f>
        <v>153212</v>
      </c>
      <c r="H403" s="131">
        <f>H404</f>
        <v>156928.47</v>
      </c>
      <c r="I403" s="119"/>
      <c r="J403" s="119">
        <f t="shared" si="28"/>
        <v>102.42570425293059</v>
      </c>
    </row>
    <row r="404" spans="1:10" ht="27" customHeight="1">
      <c r="A404" s="124"/>
      <c r="B404" s="123">
        <v>3</v>
      </c>
      <c r="C404" s="123" t="s">
        <v>172</v>
      </c>
      <c r="D404" s="125"/>
      <c r="E404" s="126">
        <f>E405+E415+E451</f>
        <v>0</v>
      </c>
      <c r="F404" s="126">
        <f>F405+F415+F451</f>
        <v>0</v>
      </c>
      <c r="G404" s="126">
        <f>G405+G415+G451</f>
        <v>153212</v>
      </c>
      <c r="H404" s="126">
        <f>H405+H415+H451</f>
        <v>156928.47</v>
      </c>
      <c r="I404" s="119"/>
      <c r="J404" s="119">
        <f t="shared" si="28"/>
        <v>102.42570425293059</v>
      </c>
    </row>
    <row r="405" spans="1:10" ht="27" customHeight="1">
      <c r="A405" s="124"/>
      <c r="B405" s="123">
        <v>31</v>
      </c>
      <c r="C405" s="123" t="s">
        <v>250</v>
      </c>
      <c r="D405" s="125"/>
      <c r="E405" s="126">
        <f>E406+E409+E412</f>
        <v>0</v>
      </c>
      <c r="F405" s="126">
        <f>F406+F409+F412</f>
        <v>0</v>
      </c>
      <c r="G405" s="126">
        <f>G406+G409+G412</f>
        <v>147712</v>
      </c>
      <c r="H405" s="126">
        <f>H406+H409+H412</f>
        <v>150979.23</v>
      </c>
      <c r="I405" s="119"/>
      <c r="J405" s="119">
        <f t="shared" si="28"/>
        <v>102.21189206022532</v>
      </c>
    </row>
    <row r="406" spans="1:10" ht="27" customHeight="1">
      <c r="A406" s="124"/>
      <c r="B406" s="123">
        <v>311</v>
      </c>
      <c r="C406" s="123" t="s">
        <v>251</v>
      </c>
      <c r="D406" s="125"/>
      <c r="E406" s="126">
        <f>SUM(E407,E408)</f>
        <v>0</v>
      </c>
      <c r="F406" s="126">
        <f>SUM(F407:F408)</f>
        <v>0</v>
      </c>
      <c r="G406" s="126">
        <f>SUM(G407:G408)</f>
        <v>103625</v>
      </c>
      <c r="H406" s="126">
        <f>H407+H408</f>
        <v>112619.41</v>
      </c>
      <c r="I406" s="119"/>
      <c r="J406" s="119">
        <f t="shared" si="28"/>
        <v>108.67976839565743</v>
      </c>
    </row>
    <row r="407" spans="1:10" ht="27" customHeight="1">
      <c r="A407" s="128"/>
      <c r="B407" s="128">
        <v>3111</v>
      </c>
      <c r="C407" s="128" t="s">
        <v>312</v>
      </c>
      <c r="D407" s="129">
        <v>11001</v>
      </c>
      <c r="E407" s="127"/>
      <c r="F407" s="130"/>
      <c r="G407" s="130">
        <v>76216</v>
      </c>
      <c r="H407" s="130">
        <v>85210.37</v>
      </c>
      <c r="I407" s="119"/>
      <c r="J407" s="119">
        <f t="shared" si="28"/>
        <v>111.80115723732548</v>
      </c>
    </row>
    <row r="408" spans="1:10" ht="27" customHeight="1">
      <c r="A408" s="128"/>
      <c r="B408" s="128">
        <v>3111</v>
      </c>
      <c r="C408" s="128" t="s">
        <v>312</v>
      </c>
      <c r="D408" s="129">
        <v>51100</v>
      </c>
      <c r="E408" s="127"/>
      <c r="F408" s="130"/>
      <c r="G408" s="130">
        <v>27409</v>
      </c>
      <c r="H408" s="130">
        <v>27409.04</v>
      </c>
      <c r="I408" s="119"/>
      <c r="J408" s="119">
        <f t="shared" si="28"/>
        <v>100.0001459374658</v>
      </c>
    </row>
    <row r="409" spans="1:10" ht="27" customHeight="1">
      <c r="A409" s="124"/>
      <c r="B409" s="123">
        <v>312</v>
      </c>
      <c r="C409" s="123" t="s">
        <v>253</v>
      </c>
      <c r="D409" s="125"/>
      <c r="E409" s="126">
        <f>SUM(E410:E411)</f>
        <v>0</v>
      </c>
      <c r="F409" s="130">
        <f>F410+F411</f>
        <v>0</v>
      </c>
      <c r="G409" s="130">
        <f>G410+G411</f>
        <v>27000</v>
      </c>
      <c r="H409" s="131">
        <f>H410+H411</f>
        <v>19777.6</v>
      </c>
      <c r="I409" s="119"/>
      <c r="J409" s="119">
        <f t="shared" si="28"/>
        <v>73.25037037037036</v>
      </c>
    </row>
    <row r="410" spans="1:10" ht="27" customHeight="1">
      <c r="A410" s="128"/>
      <c r="B410" s="128">
        <v>3121</v>
      </c>
      <c r="C410" s="128" t="s">
        <v>340</v>
      </c>
      <c r="D410" s="129">
        <v>11001</v>
      </c>
      <c r="E410" s="127"/>
      <c r="F410" s="130"/>
      <c r="G410" s="130">
        <v>24000</v>
      </c>
      <c r="H410" s="130">
        <v>16777.6</v>
      </c>
      <c r="I410" s="119"/>
      <c r="J410" s="119">
        <f t="shared" si="28"/>
        <v>69.90666666666667</v>
      </c>
    </row>
    <row r="411" spans="1:10" ht="27" customHeight="1">
      <c r="A411" s="128"/>
      <c r="B411" s="128">
        <v>3121</v>
      </c>
      <c r="C411" s="128" t="s">
        <v>340</v>
      </c>
      <c r="D411" s="129">
        <v>51100</v>
      </c>
      <c r="E411" s="127"/>
      <c r="F411" s="130"/>
      <c r="G411" s="130">
        <v>3000</v>
      </c>
      <c r="H411" s="130">
        <v>3000</v>
      </c>
      <c r="I411" s="119"/>
      <c r="J411" s="119">
        <f t="shared" si="28"/>
        <v>100</v>
      </c>
    </row>
    <row r="412" spans="1:10" ht="27" customHeight="1">
      <c r="A412" s="124"/>
      <c r="B412" s="123">
        <v>313</v>
      </c>
      <c r="C412" s="123" t="s">
        <v>254</v>
      </c>
      <c r="D412" s="125"/>
      <c r="E412" s="126">
        <f>E413+E414</f>
        <v>0</v>
      </c>
      <c r="F412" s="127">
        <f>SUM(F413:F414)</f>
        <v>0</v>
      </c>
      <c r="G412" s="127">
        <v>17087</v>
      </c>
      <c r="H412" s="126">
        <f>H413+H414</f>
        <v>18582.22</v>
      </c>
      <c r="I412" s="119"/>
      <c r="J412" s="119">
        <f t="shared" si="28"/>
        <v>108.75062913325921</v>
      </c>
    </row>
    <row r="413" spans="1:10" ht="27" customHeight="1">
      <c r="A413" s="128"/>
      <c r="B413" s="128">
        <v>3132</v>
      </c>
      <c r="C413" s="128" t="s">
        <v>255</v>
      </c>
      <c r="D413" s="129">
        <v>11001</v>
      </c>
      <c r="E413" s="127"/>
      <c r="F413" s="130"/>
      <c r="G413" s="130">
        <v>12576</v>
      </c>
      <c r="H413" s="130">
        <v>14071.26</v>
      </c>
      <c r="I413" s="119"/>
      <c r="J413" s="119">
        <f t="shared" si="28"/>
        <v>111.88979007633588</v>
      </c>
    </row>
    <row r="414" spans="1:10" ht="27" customHeight="1">
      <c r="A414" s="128"/>
      <c r="B414" s="128">
        <v>3132</v>
      </c>
      <c r="C414" s="128" t="s">
        <v>255</v>
      </c>
      <c r="D414" s="129">
        <v>51100</v>
      </c>
      <c r="E414" s="127"/>
      <c r="F414" s="130"/>
      <c r="G414" s="130">
        <v>4511</v>
      </c>
      <c r="H414" s="130">
        <v>4510.96</v>
      </c>
      <c r="I414" s="119"/>
      <c r="J414" s="119">
        <f t="shared" si="28"/>
        <v>99.99911327865219</v>
      </c>
    </row>
    <row r="415" spans="1:10" ht="27" customHeight="1">
      <c r="A415" s="124"/>
      <c r="B415" s="123">
        <v>32</v>
      </c>
      <c r="C415" s="123" t="s">
        <v>171</v>
      </c>
      <c r="D415" s="125"/>
      <c r="E415" s="126">
        <f>E416+E446</f>
        <v>0</v>
      </c>
      <c r="F415" s="127">
        <f>F416+F446</f>
        <v>0</v>
      </c>
      <c r="G415" s="127">
        <f>G416</f>
        <v>5500</v>
      </c>
      <c r="H415" s="126">
        <f>H416+H446</f>
        <v>5949.24</v>
      </c>
      <c r="I415" s="119"/>
      <c r="J415" s="119">
        <f t="shared" si="28"/>
        <v>108.16799999999999</v>
      </c>
    </row>
    <row r="416" spans="1:10" ht="27" customHeight="1">
      <c r="A416" s="124"/>
      <c r="B416" s="123">
        <v>321</v>
      </c>
      <c r="C416" s="123" t="s">
        <v>6</v>
      </c>
      <c r="D416" s="125"/>
      <c r="E416" s="126">
        <f>E419+E418</f>
        <v>0</v>
      </c>
      <c r="F416" s="127">
        <f>SUM(F418:F419)</f>
        <v>0</v>
      </c>
      <c r="G416" s="127">
        <f>SUM(G417:G419)</f>
        <v>5500</v>
      </c>
      <c r="H416" s="126">
        <f>H417+H419+H418</f>
        <v>5949.24</v>
      </c>
      <c r="I416" s="119"/>
      <c r="J416" s="119">
        <f t="shared" si="28"/>
        <v>108.16799999999999</v>
      </c>
    </row>
    <row r="417" spans="1:10" ht="27" customHeight="1">
      <c r="A417" s="128"/>
      <c r="B417" s="128" t="s">
        <v>8</v>
      </c>
      <c r="C417" s="128" t="s">
        <v>9</v>
      </c>
      <c r="D417" s="129">
        <v>11001</v>
      </c>
      <c r="E417" s="127">
        <v>0</v>
      </c>
      <c r="F417" s="130"/>
      <c r="G417" s="130">
        <v>600</v>
      </c>
      <c r="H417" s="130">
        <v>600</v>
      </c>
      <c r="I417" s="119"/>
      <c r="J417" s="119">
        <f t="shared" si="28"/>
        <v>100</v>
      </c>
    </row>
    <row r="418" spans="1:10" ht="27" customHeight="1">
      <c r="A418" s="128"/>
      <c r="B418" s="128">
        <v>3212</v>
      </c>
      <c r="C418" s="128" t="s">
        <v>257</v>
      </c>
      <c r="D418" s="129">
        <v>11001</v>
      </c>
      <c r="E418" s="127"/>
      <c r="F418" s="130"/>
      <c r="G418" s="130">
        <v>3900</v>
      </c>
      <c r="H418" s="130">
        <v>4349.24</v>
      </c>
      <c r="I418" s="119"/>
      <c r="J418" s="119">
        <f t="shared" si="28"/>
        <v>111.51897435897436</v>
      </c>
    </row>
    <row r="419" spans="1:10" ht="27" customHeight="1">
      <c r="A419" s="128"/>
      <c r="B419" s="128">
        <v>3212</v>
      </c>
      <c r="C419" s="128" t="s">
        <v>257</v>
      </c>
      <c r="D419" s="129">
        <v>51100</v>
      </c>
      <c r="E419" s="127"/>
      <c r="F419" s="130"/>
      <c r="G419" s="130">
        <v>1000</v>
      </c>
      <c r="H419" s="130">
        <v>1000</v>
      </c>
      <c r="I419" s="119"/>
      <c r="J419" s="119">
        <f t="shared" si="28"/>
        <v>100</v>
      </c>
    </row>
    <row r="420" ht="27" customHeight="1">
      <c r="J420" s="163"/>
    </row>
    <row r="421" ht="27" customHeight="1">
      <c r="J421" s="163"/>
    </row>
    <row r="422" ht="27" customHeight="1">
      <c r="J422" s="163"/>
    </row>
  </sheetData>
  <sheetProtection/>
  <mergeCells count="3">
    <mergeCell ref="B10:C10"/>
    <mergeCell ref="B11:C11"/>
    <mergeCell ref="A9:J9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57" r:id="rId1"/>
  <headerFooter alignWithMargins="0">
    <oddFooter>&amp;L&amp;C&amp;R</oddFooter>
  </headerFooter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2022-03-16T10:01:50Z</dcterms:created>
  <dcterms:modified xsi:type="dcterms:W3CDTF">2023-03-30T12:15:49Z</dcterms:modified>
  <cp:category/>
  <cp:version/>
  <cp:contentType/>
  <cp:contentStatus/>
</cp:coreProperties>
</file>