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40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DIO-prihodi'!$B$43</definedName>
    <definedName name="_GoBack" localSheetId="2">'OPĆI DIO-RASHODI'!#REF!</definedName>
    <definedName name="_xlnm.Print_Area" localSheetId="2">'OPĆI DIO-RASHODI'!$A$9:$L$104</definedName>
    <definedName name="_xlnm.Print_Area" localSheetId="3">'POSEBNI DIO'!$A$9:$N$430</definedName>
  </definedNames>
  <calcPr fullCalcOnLoad="1"/>
</workbook>
</file>

<file path=xl/sharedStrings.xml><?xml version="1.0" encoding="utf-8"?>
<sst xmlns="http://schemas.openxmlformats.org/spreadsheetml/2006/main" count="945" uniqueCount="438">
  <si>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</si>
  <si>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</si>
  <si>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</si>
  <si>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</si>
  <si>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</si>
  <si>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</si>
  <si>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</si>
  <si>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</si>
  <si>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</si>
  <si>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</si>
  <si>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</si>
  <si>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</si>
  <si>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</si>
  <si>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</si>
  <si>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</si>
  <si>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</si>
  <si>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</si>
  <si>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</si>
  <si>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</si>
  <si>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</si>
  <si>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</si>
  <si>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</si>
  <si>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</si>
  <si>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</si>
  <si>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4221</t>
  </si>
  <si>
    <t>UREDSKA OPREMA I NAMJEŠTAJ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</si>
  <si>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</si>
  <si>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</si>
  <si>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</si>
  <si>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</si>
  <si>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</si>
  <si>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</si>
  <si>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</si>
  <si>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</si>
  <si>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</si>
  <si>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</si>
  <si>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</si>
  <si>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</si>
  <si>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</si>
  <si>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</si>
  <si>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</si>
  <si>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</si>
  <si>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</si>
  <si>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</si>
  <si>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</si>
  <si>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</si>
  <si>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</si>
  <si>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</si>
  <si>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</si>
  <si>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</si>
  <si>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</si>
  <si>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</si>
  <si>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</si>
  <si>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</si>
  <si>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</si>
  <si>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PRISTOJBE I NAKNADE</t>
  </si>
  <si>
    <t>ČLANARINE</t>
  </si>
  <si>
    <t>3222</t>
  </si>
  <si>
    <t>MATERIJAL I SIROVINE</t>
  </si>
  <si>
    <t>ZDRAVSTVENE I VETERINARSKE USLUGE</t>
  </si>
  <si>
    <t>OPREMA ZA ODRŽAVANJE I ZAŠTITU</t>
  </si>
  <si>
    <t>424</t>
  </si>
  <si>
    <t>KNJIGE,UMJ.DJELA I OST.IZLOŽB.VRIJEDN.</t>
  </si>
  <si>
    <t>4241</t>
  </si>
  <si>
    <t>KNJIGE</t>
  </si>
  <si>
    <t>3722</t>
  </si>
  <si>
    <t>PRIJEVOZ UČENIKA</t>
  </si>
  <si>
    <t>IZVOR FINANCIRANJA</t>
  </si>
  <si>
    <t>INDEKS 1</t>
  </si>
  <si>
    <t>INDEKS 2</t>
  </si>
  <si>
    <t xml:space="preserve">Račun prihoda/
primitka </t>
  </si>
  <si>
    <t>Naziv računa</t>
  </si>
  <si>
    <t>Indeks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</si>
  <si>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</si>
  <si>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</si>
  <si>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</si>
  <si>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</si>
  <si>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</si>
  <si>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</si>
  <si>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</si>
  <si>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</si>
  <si>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</si>
  <si>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</si>
  <si>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</si>
  <si>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</si>
  <si>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</si>
  <si>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</si>
  <si>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</si>
  <si>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</si>
  <si>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</si>
  <si>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</si>
  <si>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</si>
  <si>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</si>
  <si>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</si>
  <si>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</si>
  <si>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</si>
  <si>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</si>
  <si>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</si>
  <si>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</si>
  <si>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</si>
  <si>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</si>
  <si>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</si>
  <si>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</si>
  <si>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</si>
  <si>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</si>
  <si>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</si>
  <si>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</si>
  <si>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</si>
  <si>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</si>
  <si>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</si>
  <si>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</si>
  <si>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</si>
  <si>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</si>
  <si>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</si>
  <si>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</si>
  <si>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</si>
  <si>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</si>
  <si>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</si>
  <si>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</si>
  <si>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</si>
  <si>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</si>
  <si>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</si>
  <si>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</si>
  <si>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</si>
  <si>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</si>
  <si>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</si>
  <si>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</si>
  <si>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</si>
  <si>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</si>
  <si>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</si>
  <si>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</si>
  <si>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</si>
  <si>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</si>
  <si>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</si>
  <si>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</si>
  <si>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</si>
  <si>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</si>
  <si>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</si>
  <si>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</si>
  <si>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</si>
  <si>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</si>
  <si>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</si>
  <si>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</si>
  <si>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</si>
  <si>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</si>
  <si>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</si>
  <si>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</si>
  <si>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</si>
  <si>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</si>
  <si>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</si>
  <si>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</si>
  <si>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</si>
  <si>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</si>
  <si>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</si>
  <si>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</si>
  <si>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</si>
  <si>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</si>
  <si>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</si>
  <si>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</si>
  <si>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</si>
  <si>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</si>
  <si>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</si>
  <si>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</si>
  <si>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</si>
  <si>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</si>
  <si>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</si>
  <si>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 xml:space="preserve">RASHODI PO IZVORIMA FINANCIRANJA 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</si>
  <si>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</si>
  <si>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</si>
  <si>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</si>
  <si>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</si>
  <si>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</si>
  <si>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</si>
  <si>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RASHODI ZA NABAVU NEPROIZVEDENE DUGOTRAJNE IMOVINE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</si>
  <si>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</si>
  <si>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</si>
  <si>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</si>
  <si>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</si>
  <si>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</si>
  <si>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</si>
  <si>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</si>
  <si>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</si>
  <si>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</si>
  <si>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</si>
  <si>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</si>
  <si>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</si>
  <si>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</si>
  <si>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</si>
  <si>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</si>
  <si>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</si>
  <si>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</si>
  <si>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</si>
  <si>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</si>
  <si>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</si>
  <si>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</si>
  <si>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</si>
  <si>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</si>
  <si>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</si>
  <si>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</si>
  <si>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</si>
  <si>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</si>
  <si>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</si>
  <si>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</si>
  <si>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</si>
  <si>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</si>
  <si>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</si>
  <si>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</si>
  <si>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</si>
  <si>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</si>
  <si>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</si>
  <si>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</si>
  <si>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</si>
  <si>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</si>
  <si>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</si>
  <si>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</si>
  <si>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</si>
  <si>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</si>
  <si>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</si>
  <si>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</si>
  <si>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OŠ DR. MATE DEMARINA</t>
  </si>
  <si>
    <t xml:space="preserve">Prihodi od pruženih usluga </t>
  </si>
  <si>
    <t>Ostale naknade troškova zaposlenima</t>
  </si>
  <si>
    <t>Troškovi sudskih postupaka</t>
  </si>
  <si>
    <t>Zatezne kamate</t>
  </si>
  <si>
    <t>Ostala nematerijalna imovina</t>
  </si>
  <si>
    <t>Ulaganje u računalne programe</t>
  </si>
  <si>
    <t>Kapitalne donacije</t>
  </si>
  <si>
    <t>Tekući prijenosi između proračunskih korisnika istog proračuna</t>
  </si>
  <si>
    <t>Kapitalne pomoći iz državnog proračuna -EU</t>
  </si>
  <si>
    <t>Redovna djelatnost OŠ MINIMALNI STANDARDI</t>
  </si>
  <si>
    <t>Materijalni rashodi OŠ po kriterijima</t>
  </si>
  <si>
    <t>A210101</t>
  </si>
  <si>
    <t>A210102</t>
  </si>
  <si>
    <t>A210103</t>
  </si>
  <si>
    <t>Materijalni rashodi po stvarnom trošku - drugi izvori</t>
  </si>
  <si>
    <t>REPREZENTACIJA</t>
  </si>
  <si>
    <t>OSTALE NAKNADE</t>
  </si>
  <si>
    <t>ZAKUPNINE I NAJAMNINE</t>
  </si>
  <si>
    <t>DONACIJE ZA OSNOVNE ŠKOLE</t>
  </si>
  <si>
    <t>A210104</t>
  </si>
  <si>
    <t>Plaće i drugi rashodi za zaposlene osnovnih škola</t>
  </si>
  <si>
    <t>RASHODI ZA ZAPOSLENE</t>
  </si>
  <si>
    <t>PLAĆE ZA REDOVAN RAD</t>
  </si>
  <si>
    <t>PLAĆE ZA REDOVAN RAD - PO PRESUDI</t>
  </si>
  <si>
    <t>OSTALI RASHODI ZA ZAPOSLENE</t>
  </si>
  <si>
    <t>DOPRINOSI NA PLAĆE</t>
  </si>
  <si>
    <t>DOPRINOSI ZA OBVEZNO ZDRAVSTVENO OSIGURANJE</t>
  </si>
  <si>
    <t>DOPRINOSI ZA OBVEZNO ZDRAVSTVENO OSIGURANJE U SLUČAJU NEZAPOSLENOSTI</t>
  </si>
  <si>
    <t>NAKNADE ZA PRIJEVOZ, RAD NA TERENU I ODVOJEN ŽIVOT</t>
  </si>
  <si>
    <t>TROŠKOVI SUDSKIH POSTUPAKA</t>
  </si>
  <si>
    <t>ZATEZNE KAMATE</t>
  </si>
  <si>
    <t>Programi red. Djelatnost OŠ - iznad standarda</t>
  </si>
  <si>
    <t>ostali rashodi za zaposlene</t>
  </si>
  <si>
    <t>A210201</t>
  </si>
  <si>
    <t>Materijalni rashodi po stvarnom trošku - iznad standarda</t>
  </si>
  <si>
    <t>PREMIJE OSIGURANJA</t>
  </si>
  <si>
    <t>Obrazovanje iznad standarda</t>
  </si>
  <si>
    <t>ŽUPANIJSKA NATJECANJA</t>
  </si>
  <si>
    <t>ŠKOLSKA KUHINJA</t>
  </si>
  <si>
    <t>OSTALE NAKNADE - TESTIRANJE</t>
  </si>
  <si>
    <t>MATERIJAL I SIROVINE-SREDSTVA O. LIŽNJAN</t>
  </si>
  <si>
    <t>MATERIJAL I SIROVINE-SREDSTVA O.MARČANA</t>
  </si>
  <si>
    <t>MATERIJAL I SIROVINE-SREDSTVA O.MEDULIN</t>
  </si>
  <si>
    <t>A230107</t>
  </si>
  <si>
    <t>Produženi boravak</t>
  </si>
  <si>
    <t>PLAĆE ZA REDOVAN RAD-O. LIŽNJAN</t>
  </si>
  <si>
    <t>PLAĆE ZA REDOVAN RAD-O. MEDULIN</t>
  </si>
  <si>
    <t>PLAĆE ZA REDOVAN RAD - RODITELJI</t>
  </si>
  <si>
    <t>ostali rashodi za zaposlene - RODITELJI</t>
  </si>
  <si>
    <t>ostali rashodi za zaposlene - O. LIŽNJAN</t>
  </si>
  <si>
    <t>ostali rashodi za zaposlene - O. MEDULIN</t>
  </si>
  <si>
    <t>PLAĆE ZA REDOVAN RAD-O. MEDULIN PO PRESUDAMA</t>
  </si>
  <si>
    <t>PLAĆE ZA REDOVAN RAD-O. LIŽNJAN - PO PRESUDAMA</t>
  </si>
  <si>
    <t>DOPRINOSI ZA OBVEZNO ZDRAVSTVENO OSIGURANJE - O.LIŽNJAN</t>
  </si>
  <si>
    <t>DOPRINOSI ZA OBVEZNO ZDRAVSTVENO OSIGURANJE - O. MEDULIN</t>
  </si>
  <si>
    <t>DOPRINOSI ZA OBVEZNO OSIGURANJE U SLUČAJU NEZAPOSLENOSTI - O. LIŽNJAN</t>
  </si>
  <si>
    <t>DOPRINOSI ZA OBVEZNO OSIGURANJE U SLUČAJU NEZAPOSLENOSTI - O. MEDULIN</t>
  </si>
  <si>
    <t>NAKNADE ZA PRIJEVOZ, RAD NA TERENU I ODVOJEN ŽIVOT - O. LIŽNJAN</t>
  </si>
  <si>
    <t>NAKNADE ZA PRIJEVOZ, RAD NA TERENU I ODVOJEN ŽIVOT - O. MEDULIN</t>
  </si>
  <si>
    <t>PRISTOJBE I NAKNADE-O. LIŽNJAN</t>
  </si>
  <si>
    <t>PRISTOJBE I NAKNADE - O. MEDULIN</t>
  </si>
  <si>
    <t>TROŠKOVI SUDSKIH POSTUPAKA - O. LIŽNJAN</t>
  </si>
  <si>
    <t>TROŠKOVI SUDSKIH POSTUPAKA - O. MEDULIN</t>
  </si>
  <si>
    <t>ZATEZNE KAMATE - O. LIŽNJAN</t>
  </si>
  <si>
    <t>ZATEZNE KAMATE - O.MEDULIN</t>
  </si>
  <si>
    <t>A230115</t>
  </si>
  <si>
    <t>Ostali programi i projekti</t>
  </si>
  <si>
    <t>A230116</t>
  </si>
  <si>
    <t>NAKNADE GRAĐANIMA I KUĆANSTVIMA NA TEMELJU OSIGURANJA</t>
  </si>
  <si>
    <t>Školski list, časopisi i knjige</t>
  </si>
  <si>
    <t>NAKNADE FRAĐANIMA I KUĆANSTVIMA U NARAVI</t>
  </si>
  <si>
    <t>A230130</t>
  </si>
  <si>
    <t>Izborni i dodatni programi</t>
  </si>
  <si>
    <t>OSTALI NESPOMENUTI RASHODI POSLOVANJA - O. LIŽNJAN</t>
  </si>
  <si>
    <t>A230134</t>
  </si>
  <si>
    <t>Školski preventivni programi</t>
  </si>
  <si>
    <t>A230162</t>
  </si>
  <si>
    <t>Naknada za županijsko stručno vijeće - ŽSV</t>
  </si>
  <si>
    <t>A230184</t>
  </si>
  <si>
    <t>Zavičajna nastava</t>
  </si>
  <si>
    <t>A230189</t>
  </si>
  <si>
    <t>Mentorstvo</t>
  </si>
  <si>
    <t xml:space="preserve">PLAĆE ZA REDOVAN RAD </t>
  </si>
  <si>
    <t>A230197</t>
  </si>
  <si>
    <t>Projekt "Osiguranje prehrane djece u osnovnim školama</t>
  </si>
  <si>
    <t>A230199</t>
  </si>
  <si>
    <t>Projekt Školska shema</t>
  </si>
  <si>
    <t>Program obrazovanja iznad standarda</t>
  </si>
  <si>
    <t>A230203</t>
  </si>
  <si>
    <t>Medni dani</t>
  </si>
  <si>
    <t>Investicijsko održavanje osnovnih škola</t>
  </si>
  <si>
    <t>A240101</t>
  </si>
  <si>
    <t>Investicijsko održavanje osnovnih škola - OŠ minimalni standard</t>
  </si>
  <si>
    <t>A240102</t>
  </si>
  <si>
    <t>Investicijsko održavanje osnovnih škola - OŠ iznad standarda</t>
  </si>
  <si>
    <t>Kapitalna ulaganja u osnovne škole</t>
  </si>
  <si>
    <t>K240301</t>
  </si>
  <si>
    <t>Projektna dokumentacija osnovnih škola</t>
  </si>
  <si>
    <t>OSTALA NEMATERIJALNA IMOVINA</t>
  </si>
  <si>
    <t>K240314</t>
  </si>
  <si>
    <t>Područna škola Ližnjan</t>
  </si>
  <si>
    <t>RASHODI ZA DODATNA ULAGANJA NA NEFINANCIJSKOJ IMOVINI</t>
  </si>
  <si>
    <t>DODATNA ULAGANJA NA GRAĐEVINSKIM OBJEKTIMA</t>
  </si>
  <si>
    <t>Opremanje u osnovnim školama</t>
  </si>
  <si>
    <t>POSTROJENA I OPREMA</t>
  </si>
  <si>
    <t>ULAGANJA U RAČUNALNE PROGRAME</t>
  </si>
  <si>
    <t>K240501</t>
  </si>
  <si>
    <t>Školski namještaj i oprema</t>
  </si>
  <si>
    <t>T905901</t>
  </si>
  <si>
    <t>MOZAIK 3</t>
  </si>
  <si>
    <t xml:space="preserve">ostali rashodi za zaposlene </t>
  </si>
  <si>
    <t>MOZAIK 4</t>
  </si>
  <si>
    <t>T901801</t>
  </si>
  <si>
    <t>Provedba projekta MOZAIK 4</t>
  </si>
  <si>
    <t>K240502</t>
  </si>
  <si>
    <t>Opremanje knjižnice</t>
  </si>
  <si>
    <t xml:space="preserve">Materijalni rashodi po stvarnom trošku - dec. Oš </t>
  </si>
  <si>
    <t>Provedba projekta MOZAIK 3</t>
  </si>
  <si>
    <t>Rashodi za dodatna ulaganja na nefinancijskoj imovini</t>
  </si>
  <si>
    <t>Dodatna ulaganja na građevinskim objektima</t>
  </si>
  <si>
    <t>RASHODI ZA MATERIJAL I ENERGIJU</t>
  </si>
  <si>
    <t>Pravna pomoć</t>
  </si>
  <si>
    <t>NAKNADE ŠTETA PRAVNIM I FIZIČKIM OSOBAMA</t>
  </si>
  <si>
    <t>A230202</t>
  </si>
  <si>
    <t>Građanski odgoj</t>
  </si>
  <si>
    <t>Prihodi od prodaje kratkotrajne nefinancijske imovine</t>
  </si>
  <si>
    <t>Tekuće donacije</t>
  </si>
  <si>
    <t>Tekuće donacije u naravi</t>
  </si>
  <si>
    <t xml:space="preserve">Ostali rashodi </t>
  </si>
  <si>
    <t xml:space="preserve">Tekuće donacije </t>
  </si>
  <si>
    <t>Naknade šteta pravnim i fizičkim osobama</t>
  </si>
  <si>
    <t>IZVORNI PLAN 2023 EUR</t>
  </si>
  <si>
    <t>NAKNADE ZA PRIJEVOZ, RAD NA TERENU I ODVOJEN ŽIVOT - RODITELJI</t>
  </si>
  <si>
    <t>DOPRINOSI ZA OBVEZNO ZDRAVSTVENO OSIGURANJE - RODITELJI</t>
  </si>
  <si>
    <t>Izvorni plan 2023. EUR</t>
  </si>
  <si>
    <t>IZVORNI PLAN 2023 HRK</t>
  </si>
  <si>
    <t xml:space="preserve">POMOĆNICI U NASTAVI </t>
  </si>
  <si>
    <t>PROJEKCIJE ZA 2024.EUR</t>
  </si>
  <si>
    <t>PROJEKCIJE ZA 2025.EUR</t>
  </si>
  <si>
    <t>Provedba projekta MOZAIK 5</t>
  </si>
  <si>
    <t>T921101</t>
  </si>
  <si>
    <t>MOZAIK 5</t>
  </si>
  <si>
    <t>Izvorni plan 2023. HRK</t>
  </si>
  <si>
    <t>IZVORNI PLAN 2023.  HRK</t>
  </si>
  <si>
    <t>IZVORNI PLAN 2023. EUR</t>
  </si>
  <si>
    <t>Projekcije za 2024. EUR</t>
  </si>
  <si>
    <t>Projekcije za 2025. EUR</t>
  </si>
  <si>
    <t>PROJEKCIJE 2024. EUR</t>
  </si>
  <si>
    <t>PROJEKCIJE 2025. EUR</t>
  </si>
  <si>
    <t>PROJEKCIJA ZA 2024 EUR</t>
  </si>
  <si>
    <t>PROJEKCIJA ZA  2025 EUR</t>
  </si>
  <si>
    <t>PROJEKCIJA ZA 2025 EUR</t>
  </si>
  <si>
    <t>IZVORNI PLAN  2023  EUR</t>
  </si>
  <si>
    <t>PROJEKCIJA ZA  2024 EUR</t>
  </si>
  <si>
    <t>PROJEKCIJA 2025 EUR</t>
  </si>
  <si>
    <t>10=6/2*100</t>
  </si>
  <si>
    <t>11=6/4*100</t>
  </si>
  <si>
    <t>PROJEKCIJE ZA 2024. EUR</t>
  </si>
  <si>
    <t>PROJEKCIJE ZA 2025. EUR</t>
  </si>
  <si>
    <r>
      <t>NAPOMENA: 1</t>
    </r>
    <r>
      <rPr>
        <b/>
        <sz val="10"/>
        <rFont val="Calibri"/>
        <family val="2"/>
      </rPr>
      <t>€</t>
    </r>
    <r>
      <rPr>
        <b/>
        <i/>
        <sz val="8.9"/>
        <rFont val="Arial"/>
        <family val="2"/>
      </rPr>
      <t>=7,53450 kn</t>
    </r>
  </si>
  <si>
    <t>NAPOMENA: 1€=7,53450 kn</t>
  </si>
  <si>
    <t>I. IZMJENE FINANCIJSKOG PLANA 2023.</t>
  </si>
  <si>
    <t>,</t>
  </si>
  <si>
    <t>NAKNADE TROŠKOVA OSOBAMA IZVAN RADNOG ODNOSA</t>
  </si>
  <si>
    <t>I. IZMJENE I DOPUNE 2023. EUR</t>
  </si>
  <si>
    <t>Ostvarenje 2022. HRK</t>
  </si>
  <si>
    <t xml:space="preserve">Ostvarenje 2022. </t>
  </si>
  <si>
    <t>Ostvarenje 2022. EUR</t>
  </si>
  <si>
    <t xml:space="preserve">
Izvršenje 2022. HRK</t>
  </si>
  <si>
    <t xml:space="preserve">
Izvršenje 2022. EUR</t>
  </si>
  <si>
    <t xml:space="preserve">Izvršenje 2022. </t>
  </si>
  <si>
    <t>IZVRŠENJE 2022 u EUR</t>
  </si>
  <si>
    <t>IZVRŠENJE 2022 u HRK</t>
  </si>
  <si>
    <t>ZAKLADE ZA PRORAČUNSKE KORISNIKE</t>
  </si>
  <si>
    <t>A240103</t>
  </si>
  <si>
    <t>A230208</t>
  </si>
  <si>
    <t>Prehrana za učenike u OŠ</t>
  </si>
  <si>
    <t>A230209</t>
  </si>
  <si>
    <t>Menstrualne higijenske potrepštine</t>
  </si>
  <si>
    <t>K240510</t>
  </si>
  <si>
    <t xml:space="preserve">Opremanje školskih kuhinja u OŠ </t>
  </si>
  <si>
    <t>UREĐAJI, STROJEVI I OPREMA ZA OSTALE NAMJENE</t>
  </si>
  <si>
    <t>I. IZMJENE I DOPUNE 2023.u HRK</t>
  </si>
  <si>
    <t>I. Izmjene i dopune 2023. u EUR</t>
  </si>
  <si>
    <t>I. izmjene i dopune  2023. u HRK</t>
  </si>
  <si>
    <t>10=6/3*100</t>
  </si>
  <si>
    <t>11=6/5*100</t>
  </si>
  <si>
    <t>I. Izmjene 2023.  EUR</t>
  </si>
  <si>
    <t>I. izmjene 2023. HRK</t>
  </si>
  <si>
    <t>I. IZMJENE PLANA ZA 2023. EUR</t>
  </si>
  <si>
    <t>I. IZMJENE PLANA ZA 2023. HRK</t>
  </si>
  <si>
    <t>10=6/5*100</t>
  </si>
  <si>
    <t>OSTVARENJE/ IZVRŠENJE 2022 HRK</t>
  </si>
  <si>
    <t>OSTVARENJE/ IZVRŠENJE 2022 EUR</t>
  </si>
  <si>
    <t>OSTVARENJE/ IZVRŠENJE 2022</t>
  </si>
  <si>
    <t>I. IZMJENE I DOPUNE 2023. U HRK</t>
  </si>
  <si>
    <t>I. IZMJENE FINANCIJSKOG PLANA 2023. U EUR</t>
  </si>
  <si>
    <t>I. IZMJENE FINANCIJSKOG PLANA 2023. U HRK</t>
  </si>
  <si>
    <t>Izvršenje 2022. EUR</t>
  </si>
  <si>
    <t>10= 6/2*100</t>
  </si>
  <si>
    <t xml:space="preserve">11 =6/5*100 </t>
  </si>
  <si>
    <t>10 = 6/3*100</t>
  </si>
  <si>
    <t>REPUBLIKA HRVATSKA</t>
  </si>
  <si>
    <t>ISTARSKA ŽUPANIJA</t>
  </si>
  <si>
    <t>Osnovna škola dr. Mate Demarina</t>
  </si>
  <si>
    <t>Munida 3</t>
  </si>
  <si>
    <t>52203 Medulin</t>
  </si>
  <si>
    <t>SAŽETAK -  I. IZMJENE I DOPUNE FINANCIJSKOG PLANA ZA 2023. S PROJEKCIJAMA ZA 2024. I 2025. GODINU OŠ DR. MATE DEMARINA</t>
  </si>
  <si>
    <t>Datum: 26.07.2023.</t>
  </si>
  <si>
    <t>OPĆI DIO - I. IZMJENE I DOPUNE PRIHODA ZA 2023. SA PROJEKCIJAMA ZA 2024.. I 2025. GODINU</t>
  </si>
  <si>
    <t>OPĆI DIO -  I. IZMJENE I DOPUNE FINANCIJSKOG PLANA ZA 2023. S PROJEKCIJAMA ZA 2024. I 2025. GODINU</t>
  </si>
  <si>
    <t>I. IZMJENE I DOPUNE FINANCIJSKOG PLANA ZA 2023. S PROJEKCIJAMA ZA 2024. I 2025. GODINU</t>
  </si>
  <si>
    <t>KLASA: 400-02/23-01/2</t>
  </si>
  <si>
    <t>UR. BROJ: 2168-02-23-4</t>
  </si>
  <si>
    <t>Školski odbor je dana 26.07.2023. usvojio I. Izmjene i dopune  financijskog plana za 2023. godinu sa projekcijama za 2024. i 2025. (Sažetak, Opći dio- prihodi i rashodi i Posebni dio</t>
  </si>
  <si>
    <t>UR. BROJ: 2168-02-23-1</t>
  </si>
  <si>
    <t>UR. BROJ: 2168-02-23-2</t>
  </si>
  <si>
    <t>UR. BROJ:2168-02-23-3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</si>
</sst>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  <numFmt numFmtId="193" formatCode="[$-41A]d\.\ mmmm\ yyyy\."/>
  </numFmts>
  <fonts count="56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b/>
      <i/>
      <sz val="8.9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53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92" fontId="0" fillId="0" borderId="10" xfId="0" applyNumberFormat="1" applyFont="1" applyFill="1" applyBorder="1" applyAlignment="1">
      <alignment horizontal="center" readingOrder="1"/>
    </xf>
    <xf numFmtId="1" fontId="33" fillId="0" borderId="10" xfId="0" applyNumberFormat="1" applyFont="1" applyFill="1" applyBorder="1" applyAlignment="1">
      <alignment horizontal="center" wrapText="1" readingOrder="1"/>
    </xf>
    <xf numFmtId="1" fontId="33" fillId="0" borderId="10" xfId="0" applyNumberFormat="1" applyFont="1" applyFill="1" applyBorder="1" applyAlignment="1" quotePrefix="1">
      <alignment horizontal="center" wrapText="1" readingOrder="1"/>
    </xf>
    <xf numFmtId="192" fontId="33" fillId="0" borderId="10" xfId="0" applyNumberFormat="1" applyFont="1" applyFill="1" applyBorder="1" applyAlignment="1" quotePrefix="1">
      <alignment horizontal="center" wrapText="1" readingOrder="1"/>
    </xf>
    <xf numFmtId="192" fontId="33" fillId="0" borderId="10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4" fontId="2" fillId="0" borderId="0" xfId="0" applyNumberFormat="1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5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3" fillId="0" borderId="1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33" borderId="16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4" fillId="5" borderId="10" xfId="0" applyFont="1" applyFill="1" applyBorder="1" applyAlignment="1">
      <alignment horizontal="left" vertical="center" wrapText="1"/>
    </xf>
    <xf numFmtId="0" fontId="54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54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4" borderId="10" xfId="0" applyFont="1" applyFill="1" applyBorder="1" applyAlignment="1" applyProtection="1">
      <alignment horizontal="left" vertical="top" wrapText="1" readingOrder="1"/>
      <protection locked="0"/>
    </xf>
    <xf numFmtId="0" fontId="7" fillId="34" borderId="10" xfId="0" applyFont="1" applyFill="1" applyBorder="1" applyAlignment="1" applyProtection="1">
      <alignment vertical="top" wrapText="1" readingOrder="1"/>
      <protection locked="0"/>
    </xf>
    <xf numFmtId="0" fontId="7" fillId="34" borderId="10" xfId="0" applyFont="1" applyFill="1" applyBorder="1" applyAlignment="1" applyProtection="1">
      <alignment vertical="center" wrapText="1" readingOrder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5" borderId="0" xfId="0" applyFont="1" applyFill="1" applyAlignment="1">
      <alignment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192" fontId="2" fillId="0" borderId="10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Fill="1" applyAlignment="1">
      <alignment/>
    </xf>
    <xf numFmtId="0" fontId="0" fillId="0" borderId="0" xfId="0" applyBorder="1" applyAlignment="1">
      <alignment vertical="top"/>
    </xf>
    <xf numFmtId="0" fontId="0" fillId="35" borderId="0" xfId="0" applyFont="1" applyFill="1" applyAlignment="1">
      <alignment readingOrder="1"/>
    </xf>
    <xf numFmtId="49" fontId="55" fillId="35" borderId="0" xfId="0" applyNumberFormat="1" applyFont="1" applyFill="1" applyBorder="1" applyAlignment="1">
      <alignment vertical="top"/>
    </xf>
    <xf numFmtId="0" fontId="3" fillId="35" borderId="0" xfId="0" applyFont="1" applyFill="1" applyBorder="1" applyAlignment="1">
      <alignment vertical="center"/>
    </xf>
    <xf numFmtId="4" fontId="55" fillId="35" borderId="0" xfId="0" applyNumberFormat="1" applyFont="1" applyFill="1" applyBorder="1" applyAlignment="1">
      <alignment/>
    </xf>
    <xf numFmtId="0" fontId="55" fillId="35" borderId="0" xfId="0" applyFont="1" applyFill="1" applyBorder="1" applyAlignment="1">
      <alignment wrapText="1"/>
    </xf>
    <xf numFmtId="0" fontId="55" fillId="35" borderId="0" xfId="0" applyFont="1" applyFill="1" applyBorder="1" applyAlignment="1">
      <alignment/>
    </xf>
    <xf numFmtId="0" fontId="5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 applyProtection="1">
      <alignment horizontal="left" wrapText="1" readingOrder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2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vertical="top" wrapText="1" readingOrder="1"/>
      <protection locked="0"/>
    </xf>
    <xf numFmtId="0" fontId="6" fillId="0" borderId="10" xfId="0" applyFont="1" applyFill="1" applyBorder="1" applyAlignment="1" applyProtection="1">
      <alignment vertical="center" wrapText="1" readingOrder="1"/>
      <protection locked="0"/>
    </xf>
    <xf numFmtId="0" fontId="7" fillId="0" borderId="10" xfId="0" applyFont="1" applyFill="1" applyBorder="1" applyAlignment="1" applyProtection="1">
      <alignment horizontal="left" vertical="top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4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Alignment="1">
      <alignment horizontal="right" vertical="center"/>
    </xf>
    <xf numFmtId="4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0" xfId="0" applyFont="1" applyFill="1" applyBorder="1" applyAlignment="1" applyProtection="1">
      <alignment horizontal="center" vertical="center" wrapText="1" readingOrder="1"/>
      <protection locked="0"/>
    </xf>
    <xf numFmtId="0" fontId="6" fillId="36" borderId="10" xfId="0" applyFont="1" applyFill="1" applyBorder="1" applyAlignment="1" applyProtection="1">
      <alignment horizontal="center" vertical="top" wrapText="1"/>
      <protection locked="0"/>
    </xf>
    <xf numFmtId="1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0" xfId="0" applyFont="1" applyFill="1" applyBorder="1" applyAlignment="1" applyProtection="1">
      <alignment horizontal="left" vertical="center" wrapText="1" readingOrder="1"/>
      <protection locked="0"/>
    </xf>
    <xf numFmtId="0" fontId="6" fillId="36" borderId="10" xfId="0" applyFont="1" applyFill="1" applyBorder="1" applyAlignment="1" applyProtection="1">
      <alignment vertical="center" wrapText="1" readingOrder="1"/>
      <protection locked="0"/>
    </xf>
    <xf numFmtId="0" fontId="6" fillId="2" borderId="10" xfId="0" applyFont="1" applyFill="1" applyBorder="1" applyAlignment="1" applyProtection="1">
      <alignment horizontal="left" vertical="top" wrapText="1" readingOrder="1"/>
      <protection locked="0"/>
    </xf>
    <xf numFmtId="0" fontId="6" fillId="2" borderId="10" xfId="0" applyFont="1" applyFill="1" applyBorder="1" applyAlignment="1" applyProtection="1">
      <alignment vertical="top" wrapText="1" readingOrder="1"/>
      <protection locked="0"/>
    </xf>
    <xf numFmtId="0" fontId="6" fillId="2" borderId="10" xfId="0" applyFont="1" applyFill="1" applyBorder="1" applyAlignment="1" applyProtection="1">
      <alignment vertical="center" wrapText="1" readingOrder="1"/>
      <protection locked="0"/>
    </xf>
    <xf numFmtId="4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/>
    </xf>
    <xf numFmtId="4" fontId="6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38" borderId="10" xfId="0" applyFont="1" applyFill="1" applyBorder="1" applyAlignment="1" quotePrefix="1">
      <alignment horizontal="left" vertical="center" wrapText="1"/>
    </xf>
    <xf numFmtId="0" fontId="2" fillId="38" borderId="10" xfId="0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 quotePrefix="1">
      <alignment horizontal="center" vertical="center" wrapText="1"/>
    </xf>
    <xf numFmtId="192" fontId="2" fillId="38" borderId="10" xfId="0" applyNumberFormat="1" applyFont="1" applyFill="1" applyBorder="1" applyAlignment="1" quotePrefix="1">
      <alignment horizontal="center" vertical="center" wrapText="1"/>
    </xf>
    <xf numFmtId="192" fontId="2" fillId="38" borderId="10" xfId="0" applyNumberFormat="1" applyFont="1" applyFill="1" applyBorder="1" applyAlignment="1" quotePrefix="1">
      <alignment horizontal="center" vertical="center"/>
    </xf>
    <xf numFmtId="4" fontId="2" fillId="39" borderId="10" xfId="0" applyNumberFormat="1" applyFont="1" applyFill="1" applyBorder="1" applyAlignment="1" quotePrefix="1">
      <alignment horizontal="center" vertical="center" wrapText="1"/>
    </xf>
    <xf numFmtId="4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8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/>
    </xf>
    <xf numFmtId="4" fontId="7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Alignment="1">
      <alignment horizontal="left"/>
    </xf>
    <xf numFmtId="0" fontId="11" fillId="0" borderId="0" xfId="0" applyFont="1" applyAlignment="1" applyProtection="1">
      <alignment horizontal="center" wrapText="1" readingOrder="1"/>
      <protection locked="0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1" xfId="0" applyFont="1" applyBorder="1" applyAlignment="1" applyProtection="1">
      <alignment horizontal="left" wrapText="1" readingOrder="1"/>
      <protection locked="0"/>
    </xf>
    <xf numFmtId="0" fontId="1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3" fontId="2" fillId="0" borderId="23" xfId="0" applyNumberFormat="1" applyFont="1" applyFill="1" applyBorder="1" applyAlignment="1">
      <alignment horizontal="left" vertical="center"/>
    </xf>
    <xf numFmtId="0" fontId="6" fillId="36" borderId="14" xfId="0" applyFont="1" applyFill="1" applyBorder="1" applyAlignment="1" applyProtection="1">
      <alignment horizontal="center" vertical="center" wrapText="1" readingOrder="1"/>
      <protection locked="0"/>
    </xf>
    <xf numFmtId="0" fontId="7" fillId="20" borderId="15" xfId="0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3" fontId="13" fillId="0" borderId="0" xfId="0" applyNumberFormat="1" applyFont="1" applyFill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abSelected="1" zoomScalePageLayoutView="0" workbookViewId="0" topLeftCell="A1">
      <selection activeCell="A7" sqref="A7:B7"/>
    </sheetView>
  </sheetViews>
  <sheetFormatPr defaultColWidth="9.140625" defaultRowHeight="12.75"/>
  <cols>
    <col min="1" max="1" width="33.421875" style="4" customWidth="1"/>
    <col min="2" max="5" width="15.421875" style="4" bestFit="1" customWidth="1"/>
    <col min="6" max="7" width="15.421875" style="4" customWidth="1"/>
    <col min="8" max="9" width="15.421875" style="4" bestFit="1" customWidth="1"/>
    <col min="10" max="11" width="13.140625" style="4" customWidth="1"/>
    <col min="12" max="16384" width="9.140625" style="4" customWidth="1"/>
  </cols>
  <sheetData>
    <row r="1" spans="1:8" s="24" customFormat="1" ht="15">
      <c r="A1" s="191" t="s">
        <v>422</v>
      </c>
      <c r="B1" s="191"/>
      <c r="C1" s="25"/>
      <c r="D1" s="25"/>
      <c r="E1" s="25"/>
      <c r="F1" s="25"/>
      <c r="G1" s="26"/>
      <c r="H1" s="27"/>
    </row>
    <row r="2" spans="1:8" s="24" customFormat="1" ht="15">
      <c r="A2" s="191" t="s">
        <v>423</v>
      </c>
      <c r="B2" s="191"/>
      <c r="C2" s="25"/>
      <c r="D2" s="25"/>
      <c r="E2" s="25"/>
      <c r="F2" s="25"/>
      <c r="G2" s="26"/>
      <c r="H2" s="27"/>
    </row>
    <row r="3" spans="1:8" s="24" customFormat="1" ht="15">
      <c r="A3" s="191" t="s">
        <v>424</v>
      </c>
      <c r="B3" s="191"/>
      <c r="C3" s="25"/>
      <c r="D3" s="25"/>
      <c r="E3" s="25"/>
      <c r="F3" s="25"/>
      <c r="G3" s="26"/>
      <c r="H3" s="27"/>
    </row>
    <row r="4" spans="1:8" s="24" customFormat="1" ht="15">
      <c r="A4" s="191" t="s">
        <v>425</v>
      </c>
      <c r="B4" s="191"/>
      <c r="C4" s="25"/>
      <c r="D4" s="25"/>
      <c r="E4" s="25"/>
      <c r="F4" s="25"/>
      <c r="G4" s="26"/>
      <c r="H4" s="27"/>
    </row>
    <row r="5" spans="1:8" s="24" customFormat="1" ht="15">
      <c r="A5" s="191" t="s">
        <v>426</v>
      </c>
      <c r="B5" s="191"/>
      <c r="C5" s="25"/>
      <c r="D5" s="25"/>
      <c r="E5" s="25"/>
      <c r="F5" s="25"/>
      <c r="G5" s="26"/>
      <c r="H5" s="27"/>
    </row>
    <row r="6" spans="1:8" s="24" customFormat="1" ht="15">
      <c r="A6" s="191" t="s">
        <v>432</v>
      </c>
      <c r="B6" s="191"/>
      <c r="C6" s="25"/>
      <c r="D6" s="25"/>
      <c r="E6" s="25"/>
      <c r="F6" s="25"/>
      <c r="G6" s="26"/>
      <c r="H6" s="27"/>
    </row>
    <row r="7" spans="1:8" s="24" customFormat="1" ht="15">
      <c r="A7" s="191" t="s">
        <v>435</v>
      </c>
      <c r="B7" s="191"/>
      <c r="C7" s="25"/>
      <c r="D7" s="25"/>
      <c r="E7" s="25"/>
      <c r="F7" s="25"/>
      <c r="G7" s="26"/>
      <c r="H7" s="27"/>
    </row>
    <row r="8" spans="1:8" s="24" customFormat="1" ht="15">
      <c r="A8" s="191" t="s">
        <v>428</v>
      </c>
      <c r="B8" s="191"/>
      <c r="C8" s="25"/>
      <c r="D8" s="25"/>
      <c r="E8" s="25"/>
      <c r="F8" s="25"/>
      <c r="G8" s="26"/>
      <c r="H8" s="27"/>
    </row>
    <row r="9" spans="1:11" s="1" customFormat="1" ht="26.25" customHeight="1">
      <c r="A9" s="192" t="s">
        <v>427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1:5" s="1" customFormat="1" ht="16.5" customHeight="1">
      <c r="A10" s="195" t="s">
        <v>174</v>
      </c>
      <c r="B10" s="195"/>
      <c r="C10" s="195"/>
      <c r="D10" s="196"/>
      <c r="E10" s="196"/>
    </row>
    <row r="11" spans="1:11" s="134" customFormat="1" ht="51">
      <c r="A11" s="131" t="s">
        <v>175</v>
      </c>
      <c r="B11" s="131" t="s">
        <v>412</v>
      </c>
      <c r="C11" s="131" t="s">
        <v>413</v>
      </c>
      <c r="D11" s="131" t="s">
        <v>355</v>
      </c>
      <c r="E11" s="131" t="s">
        <v>351</v>
      </c>
      <c r="F11" s="131" t="s">
        <v>416</v>
      </c>
      <c r="G11" s="131" t="s">
        <v>417</v>
      </c>
      <c r="H11" s="131" t="s">
        <v>369</v>
      </c>
      <c r="I11" s="131" t="s">
        <v>370</v>
      </c>
      <c r="J11" s="132" t="s">
        <v>72</v>
      </c>
      <c r="K11" s="133" t="s">
        <v>72</v>
      </c>
    </row>
    <row r="12" spans="1:11" s="3" customFormat="1" ht="12">
      <c r="A12" s="17">
        <v>1</v>
      </c>
      <c r="B12" s="20">
        <v>2</v>
      </c>
      <c r="C12" s="20">
        <v>3</v>
      </c>
      <c r="D12" s="21">
        <v>6</v>
      </c>
      <c r="E12" s="21">
        <v>7</v>
      </c>
      <c r="F12" s="21">
        <v>8</v>
      </c>
      <c r="G12" s="21">
        <v>9</v>
      </c>
      <c r="H12" s="21">
        <v>10</v>
      </c>
      <c r="I12" s="21">
        <v>11</v>
      </c>
      <c r="J12" s="22" t="s">
        <v>375</v>
      </c>
      <c r="K12" s="23" t="s">
        <v>376</v>
      </c>
    </row>
    <row r="13" spans="1:11" ht="12.75">
      <c r="A13" s="7" t="s">
        <v>176</v>
      </c>
      <c r="B13" s="8">
        <v>15214990.1</v>
      </c>
      <c r="C13" s="8">
        <f>B13/7.5345</f>
        <v>2019376.216072732</v>
      </c>
      <c r="D13" s="8">
        <v>15058994.21</v>
      </c>
      <c r="E13" s="8">
        <f>D13/7.5345</f>
        <v>1998672.003450793</v>
      </c>
      <c r="F13" s="8">
        <v>2275928.52</v>
      </c>
      <c r="G13" s="8">
        <f>F13*7.5345</f>
        <v>17147983.43394</v>
      </c>
      <c r="H13" s="8">
        <v>1958119</v>
      </c>
      <c r="I13" s="8">
        <v>1958119</v>
      </c>
      <c r="J13" s="18">
        <f aca="true" t="shared" si="0" ref="J13:J19">D13/B13*100</f>
        <v>98.974722369356</v>
      </c>
      <c r="K13" s="19">
        <f>F13/E13*100</f>
        <v>113.87203683598469</v>
      </c>
    </row>
    <row r="14" spans="1:11" ht="25.5">
      <c r="A14" s="7" t="s">
        <v>177</v>
      </c>
      <c r="B14" s="8">
        <v>0</v>
      </c>
      <c r="C14" s="8">
        <v>0</v>
      </c>
      <c r="D14" s="8"/>
      <c r="E14" s="8">
        <f aca="true" t="shared" si="1" ref="E14:E19">D14/7.5345</f>
        <v>0</v>
      </c>
      <c r="F14" s="8">
        <v>0</v>
      </c>
      <c r="G14" s="8">
        <f aca="true" t="shared" si="2" ref="G14:G19">F14*7.5345</f>
        <v>0</v>
      </c>
      <c r="H14" s="8">
        <f>E14/7.5345</f>
        <v>0</v>
      </c>
      <c r="I14" s="8">
        <f>H14/7.5345</f>
        <v>0</v>
      </c>
      <c r="J14" s="18" t="e">
        <f t="shared" si="0"/>
        <v>#DIV/0!</v>
      </c>
      <c r="K14" s="19">
        <v>0</v>
      </c>
    </row>
    <row r="15" spans="1:11" ht="12.75">
      <c r="A15" s="7" t="s">
        <v>178</v>
      </c>
      <c r="B15" s="8">
        <f>SUM(B13:B14)</f>
        <v>15214990.1</v>
      </c>
      <c r="C15" s="8">
        <f>SUM(C13:C14)</f>
        <v>2019376.216072732</v>
      </c>
      <c r="D15" s="8">
        <f>SUM(D13:D14)</f>
        <v>15058994.21</v>
      </c>
      <c r="E15" s="8">
        <f t="shared" si="1"/>
        <v>1998672.003450793</v>
      </c>
      <c r="F15" s="8">
        <f>SUM(F13+F14)</f>
        <v>2275928.52</v>
      </c>
      <c r="G15" s="8">
        <f t="shared" si="2"/>
        <v>17147983.43394</v>
      </c>
      <c r="H15" s="8">
        <v>1958119</v>
      </c>
      <c r="I15" s="8">
        <v>1958119</v>
      </c>
      <c r="J15" s="18">
        <f t="shared" si="0"/>
        <v>98.974722369356</v>
      </c>
      <c r="K15" s="19">
        <f>F15/E15*100</f>
        <v>113.87203683598469</v>
      </c>
    </row>
    <row r="16" spans="1:11" ht="12.75">
      <c r="A16" s="7" t="s">
        <v>179</v>
      </c>
      <c r="B16" s="8">
        <v>14900188.83</v>
      </c>
      <c r="C16" s="8">
        <f>B16/7.5345</f>
        <v>1977594.907425841</v>
      </c>
      <c r="D16" s="8">
        <v>14884043.12</v>
      </c>
      <c r="E16" s="8">
        <f t="shared" si="1"/>
        <v>1975452.0034507927</v>
      </c>
      <c r="F16" s="8">
        <v>2250325.62</v>
      </c>
      <c r="G16" s="8">
        <f t="shared" si="2"/>
        <v>16955078.383890003</v>
      </c>
      <c r="H16" s="8">
        <v>1933529</v>
      </c>
      <c r="I16" s="8">
        <v>1933529</v>
      </c>
      <c r="J16" s="18">
        <f t="shared" si="0"/>
        <v>99.8916409034529</v>
      </c>
      <c r="K16" s="19">
        <f>F16/E16*100</f>
        <v>113.91446697105512</v>
      </c>
    </row>
    <row r="17" spans="1:11" ht="25.5">
      <c r="A17" s="7" t="s">
        <v>180</v>
      </c>
      <c r="B17" s="8">
        <v>233764.3</v>
      </c>
      <c r="C17" s="8">
        <v>204431</v>
      </c>
      <c r="D17" s="8">
        <v>190020.09</v>
      </c>
      <c r="E17" s="8">
        <f t="shared" si="1"/>
        <v>25219.999999999996</v>
      </c>
      <c r="F17" s="8">
        <v>35005.09</v>
      </c>
      <c r="G17" s="8">
        <f t="shared" si="2"/>
        <v>263745.850605</v>
      </c>
      <c r="H17" s="8">
        <v>24590</v>
      </c>
      <c r="I17" s="8">
        <v>24590</v>
      </c>
      <c r="J17" s="18">
        <f t="shared" si="0"/>
        <v>81.28704425782722</v>
      </c>
      <c r="K17" s="19">
        <f>F17/E17*100</f>
        <v>138.79892942109439</v>
      </c>
    </row>
    <row r="18" spans="1:11" ht="12.75">
      <c r="A18" s="7" t="s">
        <v>131</v>
      </c>
      <c r="B18" s="8">
        <f>SUM(B16:B17)</f>
        <v>15133953.13</v>
      </c>
      <c r="C18" s="8">
        <f>SUM(C16:C17)</f>
        <v>2182025.9074258413</v>
      </c>
      <c r="D18" s="8">
        <f>SUM(D16:D17)</f>
        <v>15074063.209999999</v>
      </c>
      <c r="E18" s="8">
        <f t="shared" si="1"/>
        <v>2000672.0034507927</v>
      </c>
      <c r="F18" s="8">
        <f>SUM(F17+F16)</f>
        <v>2285330.71</v>
      </c>
      <c r="G18" s="8">
        <f t="shared" si="2"/>
        <v>17218824.234495</v>
      </c>
      <c r="H18" s="8">
        <f>SUM(H17+H16)</f>
        <v>1958119</v>
      </c>
      <c r="I18" s="8">
        <v>1958119</v>
      </c>
      <c r="J18" s="18">
        <f t="shared" si="0"/>
        <v>99.6042678374543</v>
      </c>
      <c r="K18" s="19">
        <f>F18/E18*100</f>
        <v>114.22815464295113</v>
      </c>
    </row>
    <row r="19" spans="1:11" ht="12.75">
      <c r="A19" s="7" t="s">
        <v>181</v>
      </c>
      <c r="B19" s="8">
        <f>B15-B18</f>
        <v>81036.96999999881</v>
      </c>
      <c r="C19" s="8">
        <f>B19/7.5345</f>
        <v>10755.45424381164</v>
      </c>
      <c r="D19" s="8">
        <f>D15-D18</f>
        <v>-15068.999999998137</v>
      </c>
      <c r="E19" s="8">
        <f t="shared" si="1"/>
        <v>-1999.9999999997526</v>
      </c>
      <c r="F19" s="8">
        <f>F15-F18</f>
        <v>-9402.189999999944</v>
      </c>
      <c r="G19" s="8">
        <f t="shared" si="2"/>
        <v>-70840.80055499959</v>
      </c>
      <c r="H19" s="8">
        <f>H13-H18</f>
        <v>0</v>
      </c>
      <c r="I19" s="8">
        <f>H19/7.5345</f>
        <v>0</v>
      </c>
      <c r="J19" s="18">
        <f t="shared" si="0"/>
        <v>-18.595216479587474</v>
      </c>
      <c r="K19" s="19">
        <f>F19/E19*100</f>
        <v>470.1095000000554</v>
      </c>
    </row>
    <row r="20" ht="409.5" customHeight="1" hidden="1"/>
    <row r="21" ht="15.75" customHeight="1"/>
    <row r="22" spans="1:5" s="1" customFormat="1" ht="16.5" customHeight="1">
      <c r="A22" s="195" t="s">
        <v>182</v>
      </c>
      <c r="B22" s="195"/>
      <c r="C22" s="195"/>
      <c r="D22" s="196"/>
      <c r="E22" s="196"/>
    </row>
    <row r="23" spans="1:11" s="134" customFormat="1" ht="38.25">
      <c r="A23" s="131" t="s">
        <v>175</v>
      </c>
      <c r="B23" s="131" t="s">
        <v>414</v>
      </c>
      <c r="C23" s="131" t="s">
        <v>414</v>
      </c>
      <c r="D23" s="131" t="s">
        <v>355</v>
      </c>
      <c r="E23" s="131" t="s">
        <v>351</v>
      </c>
      <c r="F23" s="131" t="s">
        <v>381</v>
      </c>
      <c r="G23" s="131" t="s">
        <v>381</v>
      </c>
      <c r="H23" s="131" t="s">
        <v>369</v>
      </c>
      <c r="I23" s="131" t="s">
        <v>371</v>
      </c>
      <c r="J23" s="132" t="s">
        <v>72</v>
      </c>
      <c r="K23" s="133" t="s">
        <v>72</v>
      </c>
    </row>
    <row r="24" spans="1:11" s="3" customFormat="1" ht="12">
      <c r="A24" s="17">
        <v>1</v>
      </c>
      <c r="B24" s="20">
        <v>2</v>
      </c>
      <c r="C24" s="20">
        <v>3</v>
      </c>
      <c r="D24" s="21">
        <v>4</v>
      </c>
      <c r="E24" s="21">
        <v>5</v>
      </c>
      <c r="F24" s="21">
        <v>6</v>
      </c>
      <c r="G24" s="21">
        <v>7</v>
      </c>
      <c r="H24" s="21">
        <v>8</v>
      </c>
      <c r="I24" s="21">
        <v>9</v>
      </c>
      <c r="J24" s="22" t="s">
        <v>375</v>
      </c>
      <c r="K24" s="23" t="s">
        <v>376</v>
      </c>
    </row>
    <row r="25" spans="1:11" ht="25.5">
      <c r="A25" s="7" t="s">
        <v>183</v>
      </c>
      <c r="B25" s="8"/>
      <c r="C25" s="8"/>
      <c r="D25" s="8"/>
      <c r="E25" s="8"/>
      <c r="F25" s="8"/>
      <c r="G25" s="8"/>
      <c r="H25" s="8"/>
      <c r="I25" s="8"/>
      <c r="J25" s="18">
        <v>0</v>
      </c>
      <c r="K25" s="19">
        <v>0</v>
      </c>
    </row>
    <row r="26" spans="1:11" ht="25.5">
      <c r="A26" s="7" t="s">
        <v>184</v>
      </c>
      <c r="B26" s="8"/>
      <c r="C26" s="8"/>
      <c r="D26" s="8"/>
      <c r="E26" s="8"/>
      <c r="F26" s="8"/>
      <c r="G26" s="8"/>
      <c r="H26" s="8"/>
      <c r="I26" s="8"/>
      <c r="J26" s="18">
        <v>0</v>
      </c>
      <c r="K26" s="19">
        <v>0</v>
      </c>
    </row>
    <row r="27" spans="1:11" ht="12.75">
      <c r="A27" s="7" t="s">
        <v>185</v>
      </c>
      <c r="B27" s="8">
        <f aca="true" t="shared" si="3" ref="B27:I27">B25-B26</f>
        <v>0</v>
      </c>
      <c r="C27" s="8">
        <f t="shared" si="3"/>
        <v>0</v>
      </c>
      <c r="D27" s="8">
        <f t="shared" si="3"/>
        <v>0</v>
      </c>
      <c r="E27" s="8">
        <f t="shared" si="3"/>
        <v>0</v>
      </c>
      <c r="F27" s="8">
        <v>0</v>
      </c>
      <c r="G27" s="8">
        <v>0</v>
      </c>
      <c r="H27" s="8">
        <f t="shared" si="3"/>
        <v>0</v>
      </c>
      <c r="I27" s="8">
        <f t="shared" si="3"/>
        <v>0</v>
      </c>
      <c r="J27" s="18">
        <v>0</v>
      </c>
      <c r="K27" s="19">
        <v>0</v>
      </c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s="1" customFormat="1" ht="18" customHeight="1">
      <c r="A29" s="197" t="s">
        <v>194</v>
      </c>
      <c r="B29" s="197"/>
      <c r="C29" s="197"/>
      <c r="D29" s="148"/>
      <c r="E29" s="148"/>
      <c r="F29" s="148"/>
      <c r="G29" s="148"/>
      <c r="H29" s="148"/>
      <c r="I29" s="148"/>
    </row>
    <row r="30" spans="1:11" ht="38.25">
      <c r="A30" s="11" t="s">
        <v>195</v>
      </c>
      <c r="B30" s="8">
        <v>-10196.17</v>
      </c>
      <c r="C30" s="8">
        <f>B30/7.5345</f>
        <v>-1353.2643174729576</v>
      </c>
      <c r="D30" s="8">
        <v>15069</v>
      </c>
      <c r="E30" s="8">
        <v>2000</v>
      </c>
      <c r="F30" s="8">
        <v>9402.19</v>
      </c>
      <c r="G30" s="8">
        <f>F30*7.5345</f>
        <v>70840.80055500001</v>
      </c>
      <c r="H30" s="8">
        <v>0</v>
      </c>
      <c r="I30" s="8">
        <v>0</v>
      </c>
      <c r="J30" s="18" t="e">
        <f>#REF!/B30*100</f>
        <v>#REF!</v>
      </c>
      <c r="K30" s="19">
        <v>0</v>
      </c>
    </row>
    <row r="31" spans="1:11" ht="38.25">
      <c r="A31" s="11" t="s">
        <v>196</v>
      </c>
      <c r="B31" s="16">
        <f>B19+B27+B30</f>
        <v>70840.79999999881</v>
      </c>
      <c r="C31" s="16">
        <f>B31/7.5345</f>
        <v>9402.189926338682</v>
      </c>
      <c r="D31" s="16">
        <f>D19+D27+D30</f>
        <v>1.862645149230957E-09</v>
      </c>
      <c r="E31" s="16">
        <v>0</v>
      </c>
      <c r="F31" s="16">
        <v>9402.19</v>
      </c>
      <c r="G31" s="8">
        <f>F31*7.5345</f>
        <v>70840.80055500001</v>
      </c>
      <c r="H31" s="16">
        <v>0</v>
      </c>
      <c r="I31" s="16">
        <v>0</v>
      </c>
      <c r="J31" s="18" t="e">
        <f>#REF!/B31*100</f>
        <v>#REF!</v>
      </c>
      <c r="K31" s="19" t="e">
        <f>#REF!/#REF!*100</f>
        <v>#REF!</v>
      </c>
    </row>
    <row r="32" ht="14.25" customHeight="1"/>
    <row r="33" spans="1:9" s="1" customFormat="1" ht="18" customHeight="1">
      <c r="A33" s="197" t="s">
        <v>197</v>
      </c>
      <c r="B33" s="197"/>
      <c r="C33" s="197"/>
      <c r="D33" s="198"/>
      <c r="E33" s="198"/>
      <c r="F33" s="148"/>
      <c r="G33" s="148"/>
      <c r="H33" s="148"/>
      <c r="I33" s="148"/>
    </row>
    <row r="34" spans="1:11" ht="25.5">
      <c r="A34" s="11" t="s">
        <v>198</v>
      </c>
      <c r="B34" s="12">
        <v>-10196.17</v>
      </c>
      <c r="C34" s="12">
        <f>B34/7.5345</f>
        <v>-1353.2643174729576</v>
      </c>
      <c r="D34" s="13">
        <v>15069</v>
      </c>
      <c r="E34" s="13">
        <v>2000</v>
      </c>
      <c r="F34" s="13">
        <v>9402.19</v>
      </c>
      <c r="G34" s="13">
        <v>70840.8</v>
      </c>
      <c r="H34" s="13">
        <v>0</v>
      </c>
      <c r="I34" s="13">
        <v>0</v>
      </c>
      <c r="J34" s="18" t="e">
        <f>#REF!/B34*100</f>
        <v>#REF!</v>
      </c>
      <c r="K34" s="19" t="e">
        <f>#REF!/#REF!*100</f>
        <v>#REF!</v>
      </c>
    </row>
    <row r="35" spans="1:9" ht="12.75">
      <c r="A35" s="14"/>
      <c r="B35" s="15"/>
      <c r="C35" s="15"/>
      <c r="D35" s="15"/>
      <c r="E35" s="15"/>
      <c r="F35" s="15"/>
      <c r="G35" s="15"/>
      <c r="H35" s="15"/>
      <c r="I35" s="15"/>
    </row>
    <row r="36" spans="1:5" s="1" customFormat="1" ht="16.5" customHeight="1">
      <c r="A36" s="195" t="s">
        <v>186</v>
      </c>
      <c r="B36" s="195"/>
      <c r="C36" s="195"/>
      <c r="D36" s="196"/>
      <c r="E36" s="196"/>
    </row>
    <row r="37" spans="1:11" s="134" customFormat="1" ht="38.25">
      <c r="A37" s="131" t="s">
        <v>175</v>
      </c>
      <c r="B37" s="131" t="s">
        <v>412</v>
      </c>
      <c r="C37" s="131" t="s">
        <v>413</v>
      </c>
      <c r="D37" s="131" t="s">
        <v>355</v>
      </c>
      <c r="E37" s="131" t="s">
        <v>372</v>
      </c>
      <c r="F37" s="131" t="s">
        <v>384</v>
      </c>
      <c r="G37" s="131" t="s">
        <v>415</v>
      </c>
      <c r="H37" s="131" t="s">
        <v>373</v>
      </c>
      <c r="I37" s="131" t="s">
        <v>374</v>
      </c>
      <c r="J37" s="132" t="s">
        <v>72</v>
      </c>
      <c r="K37" s="133" t="s">
        <v>72</v>
      </c>
    </row>
    <row r="38" spans="1:11" s="3" customFormat="1" ht="12">
      <c r="A38" s="17">
        <v>1</v>
      </c>
      <c r="B38" s="20">
        <v>2</v>
      </c>
      <c r="C38" s="20">
        <v>3</v>
      </c>
      <c r="D38" s="21">
        <v>6</v>
      </c>
      <c r="E38" s="21">
        <v>7</v>
      </c>
      <c r="F38" s="21">
        <v>8</v>
      </c>
      <c r="G38" s="21">
        <v>9</v>
      </c>
      <c r="H38" s="21">
        <v>10</v>
      </c>
      <c r="I38" s="21">
        <v>11</v>
      </c>
      <c r="J38" s="22" t="s">
        <v>375</v>
      </c>
      <c r="K38" s="23" t="s">
        <v>376</v>
      </c>
    </row>
    <row r="39" spans="1:11" ht="12.75">
      <c r="A39" s="7" t="s">
        <v>187</v>
      </c>
      <c r="B39" s="8">
        <f>SUM(B15)</f>
        <v>15214990.1</v>
      </c>
      <c r="C39" s="8">
        <f>B39/7.5345</f>
        <v>2019376.216072732</v>
      </c>
      <c r="D39" s="8">
        <f>SUM(D15)</f>
        <v>15058994.21</v>
      </c>
      <c r="E39" s="8">
        <f>SUM(E15)</f>
        <v>1998672.003450793</v>
      </c>
      <c r="F39" s="8">
        <v>2275928.52</v>
      </c>
      <c r="G39" s="8">
        <f>F39*7.5345</f>
        <v>17147983.43394</v>
      </c>
      <c r="H39" s="8">
        <f>SUM(H15)</f>
        <v>1958119</v>
      </c>
      <c r="I39" s="8">
        <f>SUM(I15)</f>
        <v>1958119</v>
      </c>
      <c r="J39" s="18">
        <f>F39/C39*100</f>
        <v>112.70453231474664</v>
      </c>
      <c r="K39" s="19">
        <f>F39/E39*100</f>
        <v>113.87203683598469</v>
      </c>
    </row>
    <row r="40" spans="1:11" ht="12.75">
      <c r="A40" s="7" t="s">
        <v>188</v>
      </c>
      <c r="B40" s="8">
        <f>SUM(B30)</f>
        <v>-10196.17</v>
      </c>
      <c r="C40" s="8">
        <f aca="true" t="shared" si="4" ref="C40:C45">B40/7.5345</f>
        <v>-1353.2643174729576</v>
      </c>
      <c r="D40" s="8">
        <f>SUM(D30)</f>
        <v>15069</v>
      </c>
      <c r="E40" s="8">
        <f>SUM(E30)</f>
        <v>2000</v>
      </c>
      <c r="F40" s="8">
        <v>9402.19</v>
      </c>
      <c r="G40" s="8">
        <f aca="true" t="shared" si="5" ref="G40:G45">F40*7.5345</f>
        <v>70840.80055500001</v>
      </c>
      <c r="H40" s="8">
        <f>SUM(H30)</f>
        <v>0</v>
      </c>
      <c r="I40" s="8">
        <f>SUM(I30)</f>
        <v>0</v>
      </c>
      <c r="J40" s="18">
        <v>0</v>
      </c>
      <c r="K40" s="19">
        <v>0</v>
      </c>
    </row>
    <row r="41" spans="1:11" ht="25.5">
      <c r="A41" s="7" t="s">
        <v>189</v>
      </c>
      <c r="B41" s="8">
        <f>SUM(B25)</f>
        <v>0</v>
      </c>
      <c r="C41" s="8">
        <f t="shared" si="4"/>
        <v>0</v>
      </c>
      <c r="D41" s="8">
        <f>SUM(D25)</f>
        <v>0</v>
      </c>
      <c r="E41" s="8">
        <f>SUM(E25)</f>
        <v>0</v>
      </c>
      <c r="F41" s="8">
        <v>0</v>
      </c>
      <c r="G41" s="8">
        <f t="shared" si="5"/>
        <v>0</v>
      </c>
      <c r="H41" s="8">
        <f>SUM(H25)</f>
        <v>0</v>
      </c>
      <c r="I41" s="8">
        <f>SUM(I25)</f>
        <v>0</v>
      </c>
      <c r="J41" s="18">
        <v>0</v>
      </c>
      <c r="K41" s="19"/>
    </row>
    <row r="42" spans="1:11" ht="25.5">
      <c r="A42" s="7" t="s">
        <v>190</v>
      </c>
      <c r="B42" s="8">
        <f>SUM(B39:B41)</f>
        <v>15204793.93</v>
      </c>
      <c r="C42" s="8">
        <f t="shared" si="4"/>
        <v>2018022.951755259</v>
      </c>
      <c r="D42" s="8">
        <f>SUM(D39:D41)</f>
        <v>15074063.21</v>
      </c>
      <c r="E42" s="8">
        <f>SUM(E39:E41)</f>
        <v>2000672.003450793</v>
      </c>
      <c r="F42" s="8">
        <f>F39+F40</f>
        <v>2285330.71</v>
      </c>
      <c r="G42" s="8">
        <f t="shared" si="5"/>
        <v>17218824.234495</v>
      </c>
      <c r="H42" s="8">
        <f>SUM(H39:H41)</f>
        <v>1958119</v>
      </c>
      <c r="I42" s="8">
        <f>SUM(I39:I41)</f>
        <v>1958119</v>
      </c>
      <c r="J42" s="18">
        <f>F42/C42*100</f>
        <v>113.24602170714853</v>
      </c>
      <c r="K42" s="19">
        <f>F42/E42*100</f>
        <v>114.22815464295111</v>
      </c>
    </row>
    <row r="43" spans="1:11" ht="12.75">
      <c r="A43" s="7" t="s">
        <v>191</v>
      </c>
      <c r="B43" s="8">
        <f>SUM(B18)</f>
        <v>15133953.13</v>
      </c>
      <c r="C43" s="8">
        <f t="shared" si="4"/>
        <v>2008620.7618289203</v>
      </c>
      <c r="D43" s="8">
        <f>SUM(D18)</f>
        <v>15074063.209999999</v>
      </c>
      <c r="E43" s="8">
        <f>SUM(E18)</f>
        <v>2000672.0034507927</v>
      </c>
      <c r="F43" s="8">
        <v>2285330.71</v>
      </c>
      <c r="G43" s="8">
        <f t="shared" si="5"/>
        <v>17218824.234495</v>
      </c>
      <c r="H43" s="8">
        <f>SUM(H18)</f>
        <v>1958119</v>
      </c>
      <c r="I43" s="8">
        <v>1958119</v>
      </c>
      <c r="J43" s="18">
        <f>F43/C43*100</f>
        <v>113.77611709634652</v>
      </c>
      <c r="K43" s="19">
        <f>F43/E43*100</f>
        <v>114.22815464295113</v>
      </c>
    </row>
    <row r="44" spans="1:11" ht="25.5">
      <c r="A44" s="7" t="s">
        <v>192</v>
      </c>
      <c r="B44" s="8">
        <f>SUM(B26)</f>
        <v>0</v>
      </c>
      <c r="C44" s="8">
        <f t="shared" si="4"/>
        <v>0</v>
      </c>
      <c r="D44" s="8">
        <f>SUM(D26)</f>
        <v>0</v>
      </c>
      <c r="E44" s="8">
        <f>SUM(E26)</f>
        <v>0</v>
      </c>
      <c r="F44" s="8">
        <v>0</v>
      </c>
      <c r="G44" s="8">
        <f t="shared" si="5"/>
        <v>0</v>
      </c>
      <c r="H44" s="8">
        <f>SUM(H26)</f>
        <v>0</v>
      </c>
      <c r="I44" s="8">
        <f>SUM(I26)</f>
        <v>0</v>
      </c>
      <c r="J44" s="18">
        <v>0</v>
      </c>
      <c r="K44" s="19"/>
    </row>
    <row r="45" spans="1:11" ht="25.5">
      <c r="A45" s="7" t="s">
        <v>193</v>
      </c>
      <c r="B45" s="8">
        <f>SUM(B43:B44)</f>
        <v>15133953.13</v>
      </c>
      <c r="C45" s="8">
        <f t="shared" si="4"/>
        <v>2008620.7618289203</v>
      </c>
      <c r="D45" s="8">
        <f>SUM(D43:D44)</f>
        <v>15074063.209999999</v>
      </c>
      <c r="E45" s="8">
        <f>SUM(E43:E44)</f>
        <v>2000672.0034507927</v>
      </c>
      <c r="F45" s="8">
        <v>2285330.71</v>
      </c>
      <c r="G45" s="8">
        <f t="shared" si="5"/>
        <v>17218824.234495</v>
      </c>
      <c r="H45" s="8">
        <f>SUM(H43:H44)</f>
        <v>1958119</v>
      </c>
      <c r="I45" s="8">
        <f>SUM(I43:I44)</f>
        <v>1958119</v>
      </c>
      <c r="J45" s="18">
        <f>F45/C45*100</f>
        <v>113.77611709634652</v>
      </c>
      <c r="K45" s="19">
        <f>F45/E45*100</f>
        <v>114.22815464295113</v>
      </c>
    </row>
    <row r="46" ht="409.5" customHeight="1" hidden="1"/>
    <row r="47" ht="12.75">
      <c r="A47" s="1" t="s">
        <v>380</v>
      </c>
    </row>
    <row r="49" spans="1:13" ht="51.75" customHeight="1">
      <c r="A49" s="193" t="s">
        <v>434</v>
      </c>
      <c r="B49" s="194"/>
      <c r="C49" s="194"/>
      <c r="D49" s="147"/>
      <c r="E49" s="147"/>
      <c r="F49" s="147"/>
      <c r="G49" s="147"/>
      <c r="H49" s="147"/>
      <c r="I49" s="147"/>
      <c r="J49" s="138"/>
      <c r="K49" s="138"/>
      <c r="L49" s="138"/>
      <c r="M49" s="138"/>
    </row>
    <row r="50" spans="1:11" s="145" customFormat="1" ht="19.5" customHeight="1">
      <c r="A50" s="140"/>
      <c r="B50" s="141"/>
      <c r="C50" s="141"/>
      <c r="D50" s="142"/>
      <c r="E50" s="142"/>
      <c r="F50" s="142"/>
      <c r="G50" s="142"/>
      <c r="H50" s="142"/>
      <c r="I50" s="142"/>
      <c r="J50" s="143"/>
      <c r="K50" s="144"/>
    </row>
    <row r="51" spans="1:11" s="145" customFormat="1" ht="19.5" customHeight="1">
      <c r="A51" s="140"/>
      <c r="B51" s="141"/>
      <c r="C51" s="141"/>
      <c r="D51" s="142"/>
      <c r="E51" s="142"/>
      <c r="F51" s="142"/>
      <c r="G51" s="142"/>
      <c r="H51" s="142"/>
      <c r="I51" s="142"/>
      <c r="J51" s="143"/>
      <c r="K51" s="144"/>
    </row>
    <row r="52" spans="1:11" ht="12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</row>
  </sheetData>
  <sheetProtection/>
  <mergeCells count="15">
    <mergeCell ref="A9:K9"/>
    <mergeCell ref="A49:C49"/>
    <mergeCell ref="A10:E10"/>
    <mergeCell ref="A22:E22"/>
    <mergeCell ref="A29:C29"/>
    <mergeCell ref="A33:E33"/>
    <mergeCell ref="A36:E36"/>
    <mergeCell ref="A7:B7"/>
    <mergeCell ref="A8:B8"/>
    <mergeCell ref="A1:B1"/>
    <mergeCell ref="A2:B2"/>
    <mergeCell ref="A3:B3"/>
    <mergeCell ref="A4:B4"/>
    <mergeCell ref="A5:B5"/>
    <mergeCell ref="A6:B6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50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89" zoomScaleNormal="89" zoomScaleSheetLayoutView="89" zoomScalePageLayoutView="0" workbookViewId="0" topLeftCell="A1">
      <selection activeCell="A7" sqref="A7:B7"/>
    </sheetView>
  </sheetViews>
  <sheetFormatPr defaultColWidth="9.140625" defaultRowHeight="30" customHeight="1"/>
  <cols>
    <col min="1" max="1" width="9.28125" style="75" customWidth="1"/>
    <col min="2" max="2" width="42.28125" style="24" customWidth="1"/>
    <col min="3" max="10" width="15.421875" style="54" customWidth="1"/>
    <col min="11" max="12" width="14.28125" style="27" customWidth="1"/>
    <col min="13" max="15" width="16.57421875" style="24" customWidth="1"/>
    <col min="16" max="19" width="15.140625" style="24" customWidth="1"/>
    <col min="20" max="20" width="16.7109375" style="24" hidden="1" customWidth="1"/>
    <col min="21" max="21" width="16.421875" style="24" hidden="1" customWidth="1"/>
    <col min="22" max="22" width="12.57421875" style="24" hidden="1" customWidth="1"/>
    <col min="23" max="23" width="15.140625" style="24" customWidth="1"/>
    <col min="24" max="16384" width="9.140625" style="24" customWidth="1"/>
  </cols>
  <sheetData>
    <row r="1" spans="1:12" ht="15">
      <c r="A1" s="191" t="s">
        <v>422</v>
      </c>
      <c r="B1" s="191"/>
      <c r="C1" s="25"/>
      <c r="D1" s="25"/>
      <c r="E1" s="25"/>
      <c r="F1" s="25"/>
      <c r="G1" s="26"/>
      <c r="H1" s="27"/>
      <c r="I1" s="24"/>
      <c r="J1" s="24"/>
      <c r="K1" s="24"/>
      <c r="L1" s="24"/>
    </row>
    <row r="2" spans="1:12" ht="15">
      <c r="A2" s="191" t="s">
        <v>423</v>
      </c>
      <c r="B2" s="191"/>
      <c r="C2" s="25"/>
      <c r="D2" s="25"/>
      <c r="E2" s="25"/>
      <c r="F2" s="25"/>
      <c r="G2" s="26"/>
      <c r="H2" s="27"/>
      <c r="I2" s="24"/>
      <c r="J2" s="24"/>
      <c r="K2" s="24"/>
      <c r="L2" s="24"/>
    </row>
    <row r="3" spans="1:12" ht="15">
      <c r="A3" s="191" t="s">
        <v>424</v>
      </c>
      <c r="B3" s="191"/>
      <c r="C3" s="25"/>
      <c r="D3" s="25"/>
      <c r="E3" s="25"/>
      <c r="F3" s="25"/>
      <c r="G3" s="26"/>
      <c r="H3" s="27"/>
      <c r="I3" s="24"/>
      <c r="J3" s="24"/>
      <c r="K3" s="24"/>
      <c r="L3" s="24"/>
    </row>
    <row r="4" spans="1:12" ht="15">
      <c r="A4" s="191" t="s">
        <v>425</v>
      </c>
      <c r="B4" s="191"/>
      <c r="C4" s="25"/>
      <c r="D4" s="25"/>
      <c r="E4" s="25"/>
      <c r="F4" s="25"/>
      <c r="G4" s="26"/>
      <c r="H4" s="27"/>
      <c r="I4" s="24"/>
      <c r="J4" s="24"/>
      <c r="K4" s="24"/>
      <c r="L4" s="24"/>
    </row>
    <row r="5" spans="1:12" ht="15">
      <c r="A5" s="191" t="s">
        <v>426</v>
      </c>
      <c r="B5" s="191"/>
      <c r="C5" s="25"/>
      <c r="D5" s="25"/>
      <c r="E5" s="25"/>
      <c r="F5" s="25"/>
      <c r="G5" s="26"/>
      <c r="H5" s="27"/>
      <c r="I5" s="24"/>
      <c r="J5" s="24"/>
      <c r="K5" s="24"/>
      <c r="L5" s="24"/>
    </row>
    <row r="6" spans="1:12" ht="15">
      <c r="A6" s="191" t="s">
        <v>432</v>
      </c>
      <c r="B6" s="191"/>
      <c r="C6" s="25"/>
      <c r="D6" s="25"/>
      <c r="E6" s="25"/>
      <c r="F6" s="25"/>
      <c r="G6" s="26"/>
      <c r="H6" s="27"/>
      <c r="I6" s="24"/>
      <c r="J6" s="24"/>
      <c r="K6" s="24"/>
      <c r="L6" s="24"/>
    </row>
    <row r="7" spans="1:12" ht="15">
      <c r="A7" s="191" t="s">
        <v>436</v>
      </c>
      <c r="B7" s="191"/>
      <c r="C7" s="25"/>
      <c r="D7" s="25"/>
      <c r="E7" s="25"/>
      <c r="F7" s="25"/>
      <c r="G7" s="26"/>
      <c r="H7" s="27"/>
      <c r="I7" s="24"/>
      <c r="J7" s="24"/>
      <c r="K7" s="24"/>
      <c r="L7" s="24"/>
    </row>
    <row r="8" spans="1:12" ht="15">
      <c r="A8" s="191" t="s">
        <v>428</v>
      </c>
      <c r="B8" s="191"/>
      <c r="C8" s="25"/>
      <c r="D8" s="25"/>
      <c r="E8" s="25"/>
      <c r="F8" s="25"/>
      <c r="G8" s="26"/>
      <c r="H8" s="27"/>
      <c r="I8" s="24"/>
      <c r="J8" s="24"/>
      <c r="K8" s="24"/>
      <c r="L8" s="24"/>
    </row>
    <row r="9" spans="1:14" ht="30" customHeight="1">
      <c r="A9" s="199" t="s">
        <v>429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01"/>
      <c r="N9" s="101"/>
    </row>
    <row r="10" spans="1:12" s="32" customFormat="1" ht="42" customHeight="1">
      <c r="A10" s="73" t="s">
        <v>70</v>
      </c>
      <c r="B10" s="29" t="s">
        <v>71</v>
      </c>
      <c r="C10" s="30" t="s">
        <v>385</v>
      </c>
      <c r="D10" s="30" t="s">
        <v>387</v>
      </c>
      <c r="E10" s="31" t="s">
        <v>362</v>
      </c>
      <c r="F10" s="31" t="s">
        <v>354</v>
      </c>
      <c r="G10" s="31" t="s">
        <v>409</v>
      </c>
      <c r="H10" s="31" t="s">
        <v>410</v>
      </c>
      <c r="I10" s="31" t="s">
        <v>365</v>
      </c>
      <c r="J10" s="31" t="s">
        <v>366</v>
      </c>
      <c r="K10" s="5" t="s">
        <v>72</v>
      </c>
      <c r="L10" s="5" t="s">
        <v>72</v>
      </c>
    </row>
    <row r="11" spans="1:12" s="35" customFormat="1" ht="30" customHeight="1">
      <c r="A11" s="202">
        <v>1</v>
      </c>
      <c r="B11" s="203"/>
      <c r="C11" s="123">
        <v>2</v>
      </c>
      <c r="D11" s="123">
        <v>3</v>
      </c>
      <c r="E11" s="71">
        <v>4</v>
      </c>
      <c r="F11" s="71">
        <v>5</v>
      </c>
      <c r="G11" s="71">
        <v>6</v>
      </c>
      <c r="H11" s="71">
        <v>7</v>
      </c>
      <c r="I11" s="71">
        <v>8</v>
      </c>
      <c r="J11" s="71">
        <v>9</v>
      </c>
      <c r="K11" s="6" t="s">
        <v>405</v>
      </c>
      <c r="L11" s="6" t="s">
        <v>406</v>
      </c>
    </row>
    <row r="12" spans="1:12" ht="30" customHeight="1">
      <c r="A12" s="94">
        <v>6</v>
      </c>
      <c r="B12" s="95" t="s">
        <v>213</v>
      </c>
      <c r="C12" s="124">
        <f>SUM(C13,C24,C30,C33,C39)</f>
        <v>15214990.099999998</v>
      </c>
      <c r="D12" s="124">
        <f>C12/7.5345</f>
        <v>2019376.2160727317</v>
      </c>
      <c r="E12" s="124">
        <f>SUM(E13,E24,E30,E33,E39)</f>
        <v>15058994.21</v>
      </c>
      <c r="F12" s="124">
        <f>E12/7.5345</f>
        <v>1998672.003450793</v>
      </c>
      <c r="G12" s="124">
        <f>SUM(G13,G24,G30,G33,G39)</f>
        <v>2275928.52</v>
      </c>
      <c r="H12" s="124">
        <f>G12*7.5345</f>
        <v>17147983.43394</v>
      </c>
      <c r="I12" s="124">
        <f>SUM(I13,I24,I30,I33,I39)</f>
        <v>1958119</v>
      </c>
      <c r="J12" s="124">
        <f>SUM(J13,J24,J30,J33,J39)</f>
        <v>1958119</v>
      </c>
      <c r="K12" s="91">
        <f>G12/D12*100</f>
        <v>112.70453231474664</v>
      </c>
      <c r="L12" s="91">
        <f>G12/F12*100</f>
        <v>113.87203683598469</v>
      </c>
    </row>
    <row r="13" spans="1:12" ht="30" customHeight="1">
      <c r="A13" s="36">
        <v>63</v>
      </c>
      <c r="B13" s="37" t="s">
        <v>80</v>
      </c>
      <c r="C13" s="56">
        <f>SUM(C14,C16,C19,C22)</f>
        <v>12258593.67</v>
      </c>
      <c r="D13" s="56">
        <f aca="true" t="shared" si="0" ref="D13:D57">C13/7.5345</f>
        <v>1626994.9790961575</v>
      </c>
      <c r="E13" s="56">
        <f>SUM(E14,E16,E19,E22)</f>
        <v>12623926.67</v>
      </c>
      <c r="F13" s="56">
        <f aca="true" t="shared" si="1" ref="F13:F57">E13/7.5345</f>
        <v>1675483.000862698</v>
      </c>
      <c r="G13" s="56">
        <f>SUM(G14,G16,G19,G22)</f>
        <v>1876463.82</v>
      </c>
      <c r="H13" s="56">
        <f>G13*7.5345</f>
        <v>14138216.65179</v>
      </c>
      <c r="I13" s="56">
        <v>1675075</v>
      </c>
      <c r="J13" s="56">
        <v>1675075</v>
      </c>
      <c r="K13" s="10">
        <f>E13/C13*100</f>
        <v>102.98021950832799</v>
      </c>
      <c r="L13" s="10">
        <f>G13/F13*100</f>
        <v>111.9953958968141</v>
      </c>
    </row>
    <row r="14" spans="1:12" s="39" customFormat="1" ht="30" customHeight="1">
      <c r="A14" s="36">
        <v>634</v>
      </c>
      <c r="B14" s="37" t="s">
        <v>81</v>
      </c>
      <c r="C14" s="56">
        <f>C15</f>
        <v>0</v>
      </c>
      <c r="D14" s="56">
        <f t="shared" si="0"/>
        <v>0</v>
      </c>
      <c r="E14" s="56">
        <f>E15</f>
        <v>0</v>
      </c>
      <c r="F14" s="56">
        <f t="shared" si="1"/>
        <v>0</v>
      </c>
      <c r="G14" s="56">
        <f>G15</f>
        <v>0</v>
      </c>
      <c r="H14" s="56">
        <f>F14/7.5345</f>
        <v>0</v>
      </c>
      <c r="I14" s="56"/>
      <c r="J14" s="56"/>
      <c r="K14" s="10">
        <v>0</v>
      </c>
      <c r="L14" s="10">
        <v>0</v>
      </c>
    </row>
    <row r="15" spans="1:12" ht="30" customHeight="1">
      <c r="A15" s="40">
        <v>6341</v>
      </c>
      <c r="B15" s="41" t="s">
        <v>161</v>
      </c>
      <c r="C15" s="57">
        <v>0</v>
      </c>
      <c r="D15" s="57">
        <f t="shared" si="0"/>
        <v>0</v>
      </c>
      <c r="E15" s="57">
        <v>0</v>
      </c>
      <c r="F15" s="56">
        <f t="shared" si="1"/>
        <v>0</v>
      </c>
      <c r="G15" s="57">
        <v>0</v>
      </c>
      <c r="H15" s="56">
        <f>F15/7.5345</f>
        <v>0</v>
      </c>
      <c r="I15" s="57"/>
      <c r="J15" s="57"/>
      <c r="K15" s="10">
        <v>0</v>
      </c>
      <c r="L15" s="10">
        <v>0</v>
      </c>
    </row>
    <row r="16" spans="1:12" s="39" customFormat="1" ht="30" customHeight="1">
      <c r="A16" s="36">
        <v>636</v>
      </c>
      <c r="B16" s="37" t="s">
        <v>82</v>
      </c>
      <c r="C16" s="56">
        <f>SUM(C17:C18)</f>
        <v>12219459.58</v>
      </c>
      <c r="D16" s="56">
        <f t="shared" si="0"/>
        <v>1621800.9927666069</v>
      </c>
      <c r="E16" s="56">
        <f>SUM(E17:E18)</f>
        <v>12576082.59</v>
      </c>
      <c r="F16" s="56">
        <f>E16/7.5345</f>
        <v>1669133.0001990842</v>
      </c>
      <c r="G16" s="56">
        <f>SUM(G17:G18)</f>
        <v>1870113.82</v>
      </c>
      <c r="H16" s="56">
        <f>G16*7.5345</f>
        <v>14090372.576790001</v>
      </c>
      <c r="I16" s="56"/>
      <c r="J16" s="56"/>
      <c r="K16" s="10">
        <f aca="true" t="shared" si="2" ref="K16:K42">E16/C16*100</f>
        <v>102.9184843050154</v>
      </c>
      <c r="L16" s="10">
        <f aca="true" t="shared" si="3" ref="L16:L42">G16/F16*100</f>
        <v>112.0410308691365</v>
      </c>
    </row>
    <row r="17" spans="1:12" ht="30" customHeight="1">
      <c r="A17" s="40">
        <v>6361</v>
      </c>
      <c r="B17" s="41" t="s">
        <v>143</v>
      </c>
      <c r="C17" s="57">
        <v>12033071.01</v>
      </c>
      <c r="D17" s="56">
        <f t="shared" si="0"/>
        <v>1597062.9782998208</v>
      </c>
      <c r="E17" s="57">
        <v>12400830.12</v>
      </c>
      <c r="F17" s="56">
        <f>E17/7.5345</f>
        <v>1645873.000199084</v>
      </c>
      <c r="G17" s="57">
        <v>1839483.82</v>
      </c>
      <c r="H17" s="56">
        <f>G17*7.5345</f>
        <v>13859590.841790002</v>
      </c>
      <c r="I17" s="57"/>
      <c r="J17" s="57"/>
      <c r="K17" s="10">
        <f t="shared" si="2"/>
        <v>103.0562365143061</v>
      </c>
      <c r="L17" s="10">
        <f t="shared" si="3"/>
        <v>111.76341186576954</v>
      </c>
    </row>
    <row r="18" spans="1:12" ht="30" customHeight="1">
      <c r="A18" s="40">
        <v>6362</v>
      </c>
      <c r="B18" s="41" t="s">
        <v>144</v>
      </c>
      <c r="C18" s="57">
        <v>186388.57</v>
      </c>
      <c r="D18" s="56">
        <f t="shared" si="0"/>
        <v>24738.014466786117</v>
      </c>
      <c r="E18" s="57">
        <v>175252.47</v>
      </c>
      <c r="F18" s="56">
        <v>30630</v>
      </c>
      <c r="G18" s="57">
        <v>30630</v>
      </c>
      <c r="H18" s="56">
        <f aca="true" t="shared" si="4" ref="H18:H42">G18*7.5345</f>
        <v>230781.73500000002</v>
      </c>
      <c r="I18" s="57"/>
      <c r="J18" s="57"/>
      <c r="K18" s="10">
        <f t="shared" si="2"/>
        <v>94.02533105973183</v>
      </c>
      <c r="L18" s="10">
        <f t="shared" si="3"/>
        <v>100</v>
      </c>
    </row>
    <row r="19" spans="1:12" s="39" customFormat="1" ht="30" customHeight="1">
      <c r="A19" s="36">
        <v>638</v>
      </c>
      <c r="B19" s="37" t="s">
        <v>145</v>
      </c>
      <c r="C19" s="56">
        <f>SUM(C20:C21)</f>
        <v>38734.09</v>
      </c>
      <c r="D19" s="56">
        <f t="shared" si="0"/>
        <v>5140.897206184882</v>
      </c>
      <c r="E19" s="56">
        <f>E20</f>
        <v>47241.32</v>
      </c>
      <c r="F19" s="56">
        <f>E19/7.5345</f>
        <v>6270.0006636140415</v>
      </c>
      <c r="G19" s="56">
        <f>G20</f>
        <v>6270</v>
      </c>
      <c r="H19" s="56">
        <f t="shared" si="4"/>
        <v>47241.315</v>
      </c>
      <c r="I19" s="56"/>
      <c r="J19" s="56"/>
      <c r="K19" s="10">
        <f t="shared" si="2"/>
        <v>121.96315958371555</v>
      </c>
      <c r="L19" s="10">
        <f t="shared" si="3"/>
        <v>99.99998941604511</v>
      </c>
    </row>
    <row r="20" spans="1:12" ht="30" customHeight="1">
      <c r="A20" s="40">
        <v>6381</v>
      </c>
      <c r="B20" s="41" t="s">
        <v>146</v>
      </c>
      <c r="C20" s="57">
        <v>38734.09</v>
      </c>
      <c r="D20" s="56">
        <f t="shared" si="0"/>
        <v>5140.897206184882</v>
      </c>
      <c r="E20" s="57">
        <v>47241.32</v>
      </c>
      <c r="F20" s="56">
        <f t="shared" si="1"/>
        <v>6270.0006636140415</v>
      </c>
      <c r="G20" s="57">
        <v>6270</v>
      </c>
      <c r="H20" s="56">
        <f t="shared" si="4"/>
        <v>47241.315</v>
      </c>
      <c r="I20" s="57"/>
      <c r="J20" s="57"/>
      <c r="K20" s="10">
        <f t="shared" si="2"/>
        <v>121.96315958371555</v>
      </c>
      <c r="L20" s="10">
        <f t="shared" si="3"/>
        <v>99.99998941604511</v>
      </c>
    </row>
    <row r="21" spans="1:12" ht="30" customHeight="1">
      <c r="A21" s="40">
        <v>6382</v>
      </c>
      <c r="B21" s="41" t="s">
        <v>228</v>
      </c>
      <c r="C21" s="57"/>
      <c r="D21" s="56">
        <f t="shared" si="0"/>
        <v>0</v>
      </c>
      <c r="E21" s="57"/>
      <c r="F21" s="56">
        <f t="shared" si="1"/>
        <v>0</v>
      </c>
      <c r="G21" s="57"/>
      <c r="H21" s="56">
        <f t="shared" si="4"/>
        <v>0</v>
      </c>
      <c r="I21" s="57"/>
      <c r="J21" s="57"/>
      <c r="K21" s="10">
        <v>0</v>
      </c>
      <c r="L21" s="10">
        <v>0</v>
      </c>
    </row>
    <row r="22" spans="1:12" s="39" customFormat="1" ht="30" customHeight="1">
      <c r="A22" s="36">
        <v>639</v>
      </c>
      <c r="B22" s="37" t="s">
        <v>145</v>
      </c>
      <c r="C22" s="56">
        <f>C23</f>
        <v>400</v>
      </c>
      <c r="D22" s="56">
        <f t="shared" si="0"/>
        <v>53.08912336585042</v>
      </c>
      <c r="E22" s="56">
        <f>E23</f>
        <v>602.76</v>
      </c>
      <c r="F22" s="56">
        <f t="shared" si="1"/>
        <v>80</v>
      </c>
      <c r="G22" s="56">
        <v>80</v>
      </c>
      <c r="H22" s="56">
        <f t="shared" si="4"/>
        <v>602.76</v>
      </c>
      <c r="I22" s="56"/>
      <c r="J22" s="56"/>
      <c r="K22" s="10">
        <f t="shared" si="2"/>
        <v>150.69</v>
      </c>
      <c r="L22" s="10">
        <f t="shared" si="3"/>
        <v>100</v>
      </c>
    </row>
    <row r="23" spans="1:12" ht="30" customHeight="1">
      <c r="A23" s="40">
        <v>6391</v>
      </c>
      <c r="B23" s="41" t="s">
        <v>227</v>
      </c>
      <c r="C23" s="57">
        <v>400</v>
      </c>
      <c r="D23" s="56">
        <f t="shared" si="0"/>
        <v>53.08912336585042</v>
      </c>
      <c r="E23" s="57">
        <v>602.76</v>
      </c>
      <c r="F23" s="56">
        <f t="shared" si="1"/>
        <v>80</v>
      </c>
      <c r="G23" s="57">
        <v>80</v>
      </c>
      <c r="H23" s="56">
        <f t="shared" si="4"/>
        <v>602.76</v>
      </c>
      <c r="I23" s="57"/>
      <c r="J23" s="57"/>
      <c r="K23" s="10">
        <f t="shared" si="2"/>
        <v>150.69</v>
      </c>
      <c r="L23" s="10">
        <f t="shared" si="3"/>
        <v>100</v>
      </c>
    </row>
    <row r="24" spans="1:12" ht="30" customHeight="1">
      <c r="A24" s="36">
        <v>64</v>
      </c>
      <c r="B24" s="37" t="s">
        <v>148</v>
      </c>
      <c r="C24" s="56">
        <f>SUM(C25,C27,C29)</f>
        <v>6153.92</v>
      </c>
      <c r="D24" s="56">
        <f t="shared" si="0"/>
        <v>816.7655451589355</v>
      </c>
      <c r="E24" s="56">
        <v>7.53</v>
      </c>
      <c r="F24" s="56">
        <f t="shared" si="1"/>
        <v>0.9994027473621342</v>
      </c>
      <c r="G24" s="56">
        <v>0</v>
      </c>
      <c r="H24" s="56">
        <f t="shared" si="4"/>
        <v>0</v>
      </c>
      <c r="I24" s="56">
        <v>1</v>
      </c>
      <c r="J24" s="56">
        <v>1</v>
      </c>
      <c r="K24" s="10">
        <f t="shared" si="2"/>
        <v>0.12236103166762</v>
      </c>
      <c r="L24" s="10">
        <f t="shared" si="3"/>
        <v>0</v>
      </c>
    </row>
    <row r="25" spans="1:12" s="39" customFormat="1" ht="30" customHeight="1">
      <c r="A25" s="36">
        <v>641</v>
      </c>
      <c r="B25" s="37" t="s">
        <v>149</v>
      </c>
      <c r="C25" s="56">
        <f>C26</f>
        <v>2.42</v>
      </c>
      <c r="D25" s="56">
        <f t="shared" si="0"/>
        <v>0.32118919636339505</v>
      </c>
      <c r="E25" s="56">
        <v>7.53</v>
      </c>
      <c r="F25" s="56">
        <f t="shared" si="1"/>
        <v>0.9994027473621342</v>
      </c>
      <c r="G25" s="56">
        <v>0</v>
      </c>
      <c r="H25" s="56">
        <f t="shared" si="4"/>
        <v>0</v>
      </c>
      <c r="I25" s="56"/>
      <c r="J25" s="56"/>
      <c r="K25" s="10">
        <f t="shared" si="2"/>
        <v>311.1570247933885</v>
      </c>
      <c r="L25" s="10">
        <f t="shared" si="3"/>
        <v>0</v>
      </c>
    </row>
    <row r="26" spans="1:12" ht="30" customHeight="1">
      <c r="A26" s="40">
        <v>6413</v>
      </c>
      <c r="B26" s="41" t="s">
        <v>162</v>
      </c>
      <c r="C26" s="57">
        <v>2.42</v>
      </c>
      <c r="D26" s="56">
        <f t="shared" si="0"/>
        <v>0.32118919636339505</v>
      </c>
      <c r="E26" s="57">
        <v>7.53</v>
      </c>
      <c r="F26" s="56">
        <f t="shared" si="1"/>
        <v>0.9994027473621342</v>
      </c>
      <c r="G26" s="57">
        <v>0</v>
      </c>
      <c r="H26" s="56">
        <f t="shared" si="4"/>
        <v>0</v>
      </c>
      <c r="I26" s="57"/>
      <c r="J26" s="57"/>
      <c r="K26" s="10">
        <f t="shared" si="2"/>
        <v>311.1570247933885</v>
      </c>
      <c r="L26" s="10">
        <f t="shared" si="3"/>
        <v>0</v>
      </c>
    </row>
    <row r="27" spans="1:12" s="39" customFormat="1" ht="30" customHeight="1">
      <c r="A27" s="36">
        <v>642</v>
      </c>
      <c r="B27" s="37" t="s">
        <v>150</v>
      </c>
      <c r="C27" s="56">
        <f>C28</f>
        <v>0</v>
      </c>
      <c r="D27" s="56">
        <f t="shared" si="0"/>
        <v>0</v>
      </c>
      <c r="E27" s="56">
        <v>0</v>
      </c>
      <c r="F27" s="56">
        <f t="shared" si="1"/>
        <v>0</v>
      </c>
      <c r="G27" s="56">
        <v>0</v>
      </c>
      <c r="H27" s="56">
        <f t="shared" si="4"/>
        <v>0</v>
      </c>
      <c r="I27" s="56"/>
      <c r="J27" s="56"/>
      <c r="K27" s="10">
        <v>0</v>
      </c>
      <c r="L27" s="10">
        <v>0</v>
      </c>
    </row>
    <row r="28" spans="1:12" ht="30" customHeight="1">
      <c r="A28" s="40">
        <v>6422</v>
      </c>
      <c r="B28" s="41" t="s">
        <v>163</v>
      </c>
      <c r="C28" s="57">
        <v>0</v>
      </c>
      <c r="D28" s="56">
        <f t="shared" si="0"/>
        <v>0</v>
      </c>
      <c r="E28" s="57">
        <v>0</v>
      </c>
      <c r="F28" s="56">
        <f t="shared" si="1"/>
        <v>0</v>
      </c>
      <c r="G28" s="57">
        <v>0</v>
      </c>
      <c r="H28" s="56">
        <f t="shared" si="4"/>
        <v>0</v>
      </c>
      <c r="I28" s="57"/>
      <c r="J28" s="57"/>
      <c r="K28" s="10">
        <v>0</v>
      </c>
      <c r="L28" s="10">
        <v>0</v>
      </c>
    </row>
    <row r="29" spans="1:12" ht="30" customHeight="1">
      <c r="A29" s="40">
        <v>6425</v>
      </c>
      <c r="B29" s="41" t="s">
        <v>345</v>
      </c>
      <c r="C29" s="57">
        <v>6151.5</v>
      </c>
      <c r="D29" s="56">
        <f t="shared" si="0"/>
        <v>816.4443559625721</v>
      </c>
      <c r="E29" s="57">
        <v>0</v>
      </c>
      <c r="F29" s="56">
        <f t="shared" si="1"/>
        <v>0</v>
      </c>
      <c r="G29" s="57">
        <v>0</v>
      </c>
      <c r="H29" s="56">
        <f t="shared" si="4"/>
        <v>0</v>
      </c>
      <c r="I29" s="57"/>
      <c r="J29" s="57"/>
      <c r="K29" s="10">
        <f t="shared" si="2"/>
        <v>0</v>
      </c>
      <c r="L29" s="10">
        <v>0</v>
      </c>
    </row>
    <row r="30" spans="1:12" s="39" customFormat="1" ht="30" customHeight="1">
      <c r="A30" s="36">
        <v>65</v>
      </c>
      <c r="B30" s="37" t="s">
        <v>151</v>
      </c>
      <c r="C30" s="56">
        <f>C31</f>
        <v>925729.11</v>
      </c>
      <c r="D30" s="56">
        <f t="shared" si="0"/>
        <v>122865.36731037228</v>
      </c>
      <c r="E30" s="56">
        <f>E31</f>
        <v>874906.15</v>
      </c>
      <c r="F30" s="56">
        <f t="shared" si="1"/>
        <v>116120.00132722808</v>
      </c>
      <c r="G30" s="56">
        <f>G31</f>
        <v>128396.95</v>
      </c>
      <c r="H30" s="56">
        <f t="shared" si="4"/>
        <v>967406.819775</v>
      </c>
      <c r="I30" s="56">
        <v>118120</v>
      </c>
      <c r="J30" s="56">
        <v>118120</v>
      </c>
      <c r="K30" s="10">
        <f t="shared" si="2"/>
        <v>94.50995334909584</v>
      </c>
      <c r="L30" s="10">
        <f t="shared" si="3"/>
        <v>110.57263910820608</v>
      </c>
    </row>
    <row r="31" spans="1:21" s="45" customFormat="1" ht="30" customHeight="1">
      <c r="A31" s="36">
        <v>652</v>
      </c>
      <c r="B31" s="37" t="s">
        <v>78</v>
      </c>
      <c r="C31" s="56">
        <f>C32</f>
        <v>925729.11</v>
      </c>
      <c r="D31" s="56">
        <f t="shared" si="0"/>
        <v>122865.36731037228</v>
      </c>
      <c r="E31" s="56">
        <f>E32</f>
        <v>874906.15</v>
      </c>
      <c r="F31" s="56">
        <f t="shared" si="1"/>
        <v>116120.00132722808</v>
      </c>
      <c r="G31" s="56">
        <f>G32</f>
        <v>128396.95</v>
      </c>
      <c r="H31" s="56">
        <f t="shared" si="4"/>
        <v>967406.819775</v>
      </c>
      <c r="I31" s="56"/>
      <c r="J31" s="56"/>
      <c r="K31" s="10">
        <f t="shared" si="2"/>
        <v>94.50995334909584</v>
      </c>
      <c r="L31" s="10">
        <f t="shared" si="3"/>
        <v>110.57263910820608</v>
      </c>
      <c r="M31" s="43"/>
      <c r="N31" s="43"/>
      <c r="O31" s="43"/>
      <c r="P31" s="43"/>
      <c r="Q31" s="43"/>
      <c r="R31" s="44"/>
      <c r="S31" s="44"/>
      <c r="T31" s="44"/>
      <c r="U31" s="44"/>
    </row>
    <row r="32" spans="1:21" s="39" customFormat="1" ht="30" customHeight="1">
      <c r="A32" s="40">
        <v>6526</v>
      </c>
      <c r="B32" s="41" t="s">
        <v>79</v>
      </c>
      <c r="C32" s="57">
        <v>925729.11</v>
      </c>
      <c r="D32" s="56">
        <f t="shared" si="0"/>
        <v>122865.36731037228</v>
      </c>
      <c r="E32" s="57">
        <v>874906.15</v>
      </c>
      <c r="F32" s="56">
        <f t="shared" si="1"/>
        <v>116120.00132722808</v>
      </c>
      <c r="G32" s="57">
        <v>128396.95</v>
      </c>
      <c r="H32" s="56">
        <f t="shared" si="4"/>
        <v>967406.819775</v>
      </c>
      <c r="I32" s="57"/>
      <c r="J32" s="57"/>
      <c r="K32" s="10">
        <f t="shared" si="2"/>
        <v>94.50995334909584</v>
      </c>
      <c r="L32" s="10">
        <f t="shared" si="3"/>
        <v>110.57263910820608</v>
      </c>
      <c r="M32" s="46"/>
      <c r="N32" s="46"/>
      <c r="O32" s="46"/>
      <c r="P32" s="46"/>
      <c r="Q32" s="46"/>
      <c r="R32" s="46"/>
      <c r="S32" s="46"/>
      <c r="T32" s="47"/>
      <c r="U32" s="47"/>
    </row>
    <row r="33" spans="1:12" ht="30" customHeight="1">
      <c r="A33" s="36">
        <v>66</v>
      </c>
      <c r="B33" s="37" t="s">
        <v>76</v>
      </c>
      <c r="C33" s="56">
        <f>SUM(C34,C36)</f>
        <v>53342.52</v>
      </c>
      <c r="D33" s="56">
        <f t="shared" si="0"/>
        <v>7079.769062313358</v>
      </c>
      <c r="E33" s="56">
        <f>SUM(E34,E36)</f>
        <v>21322.64</v>
      </c>
      <c r="F33" s="56">
        <f t="shared" si="1"/>
        <v>2830.000663614042</v>
      </c>
      <c r="G33" s="56">
        <f>SUM(G34,G36)</f>
        <v>3330</v>
      </c>
      <c r="H33" s="56">
        <f t="shared" si="4"/>
        <v>25089.885000000002</v>
      </c>
      <c r="I33" s="56">
        <v>2830</v>
      </c>
      <c r="J33" s="56">
        <v>2830</v>
      </c>
      <c r="K33" s="10">
        <f t="shared" si="2"/>
        <v>39.97306463961583</v>
      </c>
      <c r="L33" s="10">
        <f t="shared" si="3"/>
        <v>117.66781693073654</v>
      </c>
    </row>
    <row r="34" spans="1:12" s="39" customFormat="1" ht="30" customHeight="1">
      <c r="A34" s="36">
        <v>661</v>
      </c>
      <c r="B34" s="37" t="s">
        <v>152</v>
      </c>
      <c r="C34" s="56">
        <f>C35</f>
        <v>1300</v>
      </c>
      <c r="D34" s="56">
        <f t="shared" si="0"/>
        <v>172.53965093901385</v>
      </c>
      <c r="E34" s="56">
        <f>E35</f>
        <v>10020.89</v>
      </c>
      <c r="F34" s="56">
        <f t="shared" si="1"/>
        <v>1330.000663614042</v>
      </c>
      <c r="G34" s="56">
        <f>G35</f>
        <v>1330</v>
      </c>
      <c r="H34" s="56">
        <f t="shared" si="4"/>
        <v>10020.885</v>
      </c>
      <c r="I34" s="56"/>
      <c r="J34" s="56"/>
      <c r="K34" s="10">
        <f t="shared" si="2"/>
        <v>770.8376923076922</v>
      </c>
      <c r="L34" s="10">
        <f t="shared" si="3"/>
        <v>99.99995010423227</v>
      </c>
    </row>
    <row r="35" spans="1:12" ht="30" customHeight="1">
      <c r="A35" s="40">
        <v>6615</v>
      </c>
      <c r="B35" s="41" t="s">
        <v>220</v>
      </c>
      <c r="C35" s="57">
        <v>1300</v>
      </c>
      <c r="D35" s="56">
        <f t="shared" si="0"/>
        <v>172.53965093901385</v>
      </c>
      <c r="E35" s="57">
        <v>10020.89</v>
      </c>
      <c r="F35" s="56">
        <f t="shared" si="1"/>
        <v>1330.000663614042</v>
      </c>
      <c r="G35" s="57">
        <v>1330</v>
      </c>
      <c r="H35" s="56">
        <f t="shared" si="4"/>
        <v>10020.885</v>
      </c>
      <c r="I35" s="57"/>
      <c r="J35" s="57"/>
      <c r="K35" s="10">
        <f t="shared" si="2"/>
        <v>770.8376923076922</v>
      </c>
      <c r="L35" s="10">
        <f t="shared" si="3"/>
        <v>99.99995010423227</v>
      </c>
    </row>
    <row r="36" spans="1:12" s="39" customFormat="1" ht="30" customHeight="1">
      <c r="A36" s="36">
        <v>663</v>
      </c>
      <c r="B36" s="37" t="s">
        <v>77</v>
      </c>
      <c r="C36" s="56">
        <f>SUM(C37:C38)</f>
        <v>52042.52</v>
      </c>
      <c r="D36" s="56">
        <f t="shared" si="0"/>
        <v>6907.229411374344</v>
      </c>
      <c r="E36" s="56">
        <f>SUM(E37:E38)</f>
        <v>11301.75</v>
      </c>
      <c r="F36" s="56">
        <f t="shared" si="1"/>
        <v>1500</v>
      </c>
      <c r="G36" s="56">
        <f>SUM(G37:G38)</f>
        <v>2000</v>
      </c>
      <c r="H36" s="56">
        <f t="shared" si="4"/>
        <v>15069</v>
      </c>
      <c r="I36" s="56"/>
      <c r="J36" s="56"/>
      <c r="K36" s="10">
        <f t="shared" si="2"/>
        <v>21.71637730071488</v>
      </c>
      <c r="L36" s="10">
        <f t="shared" si="3"/>
        <v>133.33333333333331</v>
      </c>
    </row>
    <row r="37" spans="1:12" ht="30" customHeight="1">
      <c r="A37" s="40">
        <v>6631</v>
      </c>
      <c r="B37" s="41" t="s">
        <v>153</v>
      </c>
      <c r="C37" s="57">
        <v>12895.5</v>
      </c>
      <c r="D37" s="56">
        <f t="shared" si="0"/>
        <v>1711.5269759108103</v>
      </c>
      <c r="E37" s="57">
        <v>11301.75</v>
      </c>
      <c r="F37" s="56">
        <f t="shared" si="1"/>
        <v>1500</v>
      </c>
      <c r="G37" s="57">
        <v>1500</v>
      </c>
      <c r="H37" s="56">
        <f t="shared" si="4"/>
        <v>11301.75</v>
      </c>
      <c r="I37" s="57"/>
      <c r="J37" s="57"/>
      <c r="K37" s="10">
        <f t="shared" si="2"/>
        <v>87.64103757124579</v>
      </c>
      <c r="L37" s="10">
        <f t="shared" si="3"/>
        <v>100</v>
      </c>
    </row>
    <row r="38" spans="1:12" ht="30" customHeight="1">
      <c r="A38" s="40">
        <v>6632</v>
      </c>
      <c r="B38" s="41" t="s">
        <v>226</v>
      </c>
      <c r="C38" s="57">
        <v>39147.02</v>
      </c>
      <c r="D38" s="56">
        <f t="shared" si="0"/>
        <v>5195.702435463534</v>
      </c>
      <c r="E38" s="57"/>
      <c r="F38" s="56">
        <f t="shared" si="1"/>
        <v>0</v>
      </c>
      <c r="G38" s="57">
        <v>500</v>
      </c>
      <c r="H38" s="56">
        <f t="shared" si="4"/>
        <v>3767.25</v>
      </c>
      <c r="I38" s="57"/>
      <c r="J38" s="57"/>
      <c r="K38" s="10">
        <f t="shared" si="2"/>
        <v>0</v>
      </c>
      <c r="L38" s="10" t="e">
        <f t="shared" si="3"/>
        <v>#DIV/0!</v>
      </c>
    </row>
    <row r="39" spans="1:12" ht="30" customHeight="1">
      <c r="A39" s="36">
        <v>67</v>
      </c>
      <c r="B39" s="37" t="s">
        <v>73</v>
      </c>
      <c r="C39" s="56">
        <f>C40</f>
        <v>1971170.88</v>
      </c>
      <c r="D39" s="56">
        <f t="shared" si="0"/>
        <v>261619.3350587298</v>
      </c>
      <c r="E39" s="56">
        <f>E40</f>
        <v>1538831.22</v>
      </c>
      <c r="F39" s="56">
        <f t="shared" si="1"/>
        <v>204238.00119450525</v>
      </c>
      <c r="G39" s="56">
        <f>G40</f>
        <v>267737.75</v>
      </c>
      <c r="H39" s="56">
        <f t="shared" si="4"/>
        <v>2017270.077375</v>
      </c>
      <c r="I39" s="56">
        <v>162093</v>
      </c>
      <c r="J39" s="56">
        <v>162093</v>
      </c>
      <c r="K39" s="10">
        <f t="shared" si="2"/>
        <v>78.06686044387993</v>
      </c>
      <c r="L39" s="10">
        <f t="shared" si="3"/>
        <v>131.091054766552</v>
      </c>
    </row>
    <row r="40" spans="1:12" ht="30" customHeight="1">
      <c r="A40" s="36">
        <v>671</v>
      </c>
      <c r="B40" s="37" t="s">
        <v>147</v>
      </c>
      <c r="C40" s="56">
        <f>SUM(C41:C42)</f>
        <v>1971170.88</v>
      </c>
      <c r="D40" s="56">
        <f t="shared" si="0"/>
        <v>261619.3350587298</v>
      </c>
      <c r="E40" s="56">
        <f>SUM(E41:E42)</f>
        <v>1538831.22</v>
      </c>
      <c r="F40" s="56">
        <f t="shared" si="1"/>
        <v>204238.00119450525</v>
      </c>
      <c r="G40" s="56">
        <f>SUM(G41:G42)</f>
        <v>267737.75</v>
      </c>
      <c r="H40" s="56">
        <f t="shared" si="4"/>
        <v>2017270.077375</v>
      </c>
      <c r="I40" s="56"/>
      <c r="J40" s="56"/>
      <c r="K40" s="10">
        <f t="shared" si="2"/>
        <v>78.06686044387993</v>
      </c>
      <c r="L40" s="10">
        <f t="shared" si="3"/>
        <v>131.091054766552</v>
      </c>
    </row>
    <row r="41" spans="1:12" ht="30" customHeight="1">
      <c r="A41" s="40">
        <v>6711</v>
      </c>
      <c r="B41" s="41" t="s">
        <v>74</v>
      </c>
      <c r="C41" s="57">
        <v>1964170.88</v>
      </c>
      <c r="D41" s="56">
        <f t="shared" si="0"/>
        <v>260690.27539982743</v>
      </c>
      <c r="E41" s="57">
        <v>1534084.49</v>
      </c>
      <c r="F41" s="56">
        <f t="shared" si="1"/>
        <v>203608.0018581193</v>
      </c>
      <c r="G41" s="57">
        <v>264952.66</v>
      </c>
      <c r="H41" s="56">
        <f t="shared" si="4"/>
        <v>1996285.81677</v>
      </c>
      <c r="I41" s="57"/>
      <c r="J41" s="57"/>
      <c r="K41" s="10">
        <f t="shared" si="2"/>
        <v>78.10341277435087</v>
      </c>
      <c r="L41" s="10">
        <f t="shared" si="3"/>
        <v>130.1288051461885</v>
      </c>
    </row>
    <row r="42" spans="1:13" ht="37.5" customHeight="1">
      <c r="A42" s="40">
        <v>6712</v>
      </c>
      <c r="B42" s="81" t="s">
        <v>75</v>
      </c>
      <c r="C42" s="57">
        <v>7000</v>
      </c>
      <c r="D42" s="56">
        <f t="shared" si="0"/>
        <v>929.0596589023824</v>
      </c>
      <c r="E42" s="57">
        <v>4746.73</v>
      </c>
      <c r="F42" s="56">
        <f t="shared" si="1"/>
        <v>629.9993363859578</v>
      </c>
      <c r="G42" s="57">
        <v>2785.09</v>
      </c>
      <c r="H42" s="56">
        <f t="shared" si="4"/>
        <v>20984.260605000003</v>
      </c>
      <c r="I42" s="57"/>
      <c r="J42" s="57"/>
      <c r="K42" s="10">
        <f t="shared" si="2"/>
        <v>67.81042857142856</v>
      </c>
      <c r="L42" s="10">
        <f t="shared" si="3"/>
        <v>442.07824344338115</v>
      </c>
      <c r="M42" s="48"/>
    </row>
    <row r="43" spans="1:13" s="39" customFormat="1" ht="30" customHeight="1">
      <c r="A43" s="92">
        <v>7</v>
      </c>
      <c r="B43" s="88" t="s">
        <v>199</v>
      </c>
      <c r="C43" s="125">
        <f>SUM(C44,C46)</f>
        <v>0</v>
      </c>
      <c r="D43" s="124">
        <f t="shared" si="0"/>
        <v>0</v>
      </c>
      <c r="E43" s="125">
        <f>SUM(E44,E46)</f>
        <v>0</v>
      </c>
      <c r="F43" s="124">
        <f t="shared" si="1"/>
        <v>0</v>
      </c>
      <c r="G43" s="125">
        <f>SUM(G44,G46)</f>
        <v>0</v>
      </c>
      <c r="H43" s="124">
        <f aca="true" t="shared" si="5" ref="H43:H56">F43/7.5345</f>
        <v>0</v>
      </c>
      <c r="I43" s="125">
        <f>SUM(I44,I46)</f>
        <v>0</v>
      </c>
      <c r="J43" s="125">
        <f>SUM(J44,J46)</f>
        <v>0</v>
      </c>
      <c r="K43" s="91" t="e">
        <f>E43/C43*100</f>
        <v>#DIV/0!</v>
      </c>
      <c r="L43" s="91">
        <v>0</v>
      </c>
      <c r="M43" s="48"/>
    </row>
    <row r="44" spans="1:13" s="39" customFormat="1" ht="30" customHeight="1">
      <c r="A44" s="79">
        <v>71</v>
      </c>
      <c r="B44" s="77" t="s">
        <v>200</v>
      </c>
      <c r="C44" s="126">
        <f>C45</f>
        <v>0</v>
      </c>
      <c r="D44" s="56">
        <f t="shared" si="0"/>
        <v>0</v>
      </c>
      <c r="E44" s="126">
        <f>E45</f>
        <v>0</v>
      </c>
      <c r="F44" s="56">
        <f t="shared" si="1"/>
        <v>0</v>
      </c>
      <c r="G44" s="126">
        <f>G45</f>
        <v>0</v>
      </c>
      <c r="H44" s="56">
        <f t="shared" si="5"/>
        <v>0</v>
      </c>
      <c r="I44" s="126">
        <f>I45</f>
        <v>0</v>
      </c>
      <c r="J44" s="126">
        <f>J45</f>
        <v>0</v>
      </c>
      <c r="K44" s="10">
        <v>0</v>
      </c>
      <c r="L44" s="10">
        <v>0</v>
      </c>
      <c r="M44" s="48"/>
    </row>
    <row r="45" spans="1:13" ht="30" customHeight="1">
      <c r="A45" s="78">
        <v>711</v>
      </c>
      <c r="B45" s="76" t="s">
        <v>201</v>
      </c>
      <c r="C45" s="127">
        <v>0</v>
      </c>
      <c r="D45" s="56">
        <f t="shared" si="0"/>
        <v>0</v>
      </c>
      <c r="E45" s="57"/>
      <c r="F45" s="56">
        <f t="shared" si="1"/>
        <v>0</v>
      </c>
      <c r="G45" s="57"/>
      <c r="H45" s="56">
        <f t="shared" si="5"/>
        <v>0</v>
      </c>
      <c r="I45" s="57"/>
      <c r="J45" s="57"/>
      <c r="K45" s="10">
        <v>0</v>
      </c>
      <c r="L45" s="10"/>
      <c r="M45" s="48"/>
    </row>
    <row r="46" spans="1:13" s="39" customFormat="1" ht="30" customHeight="1">
      <c r="A46" s="79">
        <v>72</v>
      </c>
      <c r="B46" s="77" t="s">
        <v>202</v>
      </c>
      <c r="C46" s="126">
        <f>SUM(C47:C49)</f>
        <v>0</v>
      </c>
      <c r="D46" s="56">
        <f t="shared" si="0"/>
        <v>0</v>
      </c>
      <c r="E46" s="126">
        <f>SUM(E47:E49)</f>
        <v>0</v>
      </c>
      <c r="F46" s="56">
        <f t="shared" si="1"/>
        <v>0</v>
      </c>
      <c r="G46" s="126">
        <f>SUM(G47:G49)</f>
        <v>0</v>
      </c>
      <c r="H46" s="56">
        <f t="shared" si="5"/>
        <v>0</v>
      </c>
      <c r="I46" s="126">
        <f>SUM(I47:I49)</f>
        <v>0</v>
      </c>
      <c r="J46" s="126">
        <f>SUM(J47:J49)</f>
        <v>0</v>
      </c>
      <c r="K46" s="10" t="e">
        <f>E46/C46*100</f>
        <v>#DIV/0!</v>
      </c>
      <c r="L46" s="10">
        <v>0</v>
      </c>
      <c r="M46" s="48"/>
    </row>
    <row r="47" spans="1:13" ht="30" customHeight="1">
      <c r="A47" s="78">
        <v>721</v>
      </c>
      <c r="B47" s="76" t="s">
        <v>203</v>
      </c>
      <c r="C47" s="127">
        <v>0</v>
      </c>
      <c r="D47" s="56">
        <f t="shared" si="0"/>
        <v>0</v>
      </c>
      <c r="E47" s="57"/>
      <c r="F47" s="56">
        <f t="shared" si="1"/>
        <v>0</v>
      </c>
      <c r="G47" s="57"/>
      <c r="H47" s="56">
        <f t="shared" si="5"/>
        <v>0</v>
      </c>
      <c r="I47" s="57"/>
      <c r="J47" s="57"/>
      <c r="K47" s="10" t="e">
        <f>E47/C47*100</f>
        <v>#DIV/0!</v>
      </c>
      <c r="L47" s="10"/>
      <c r="M47" s="48"/>
    </row>
    <row r="48" spans="1:13" ht="30" customHeight="1">
      <c r="A48" s="78">
        <v>722</v>
      </c>
      <c r="B48" s="76" t="s">
        <v>204</v>
      </c>
      <c r="C48" s="127">
        <v>0</v>
      </c>
      <c r="D48" s="56">
        <f t="shared" si="0"/>
        <v>0</v>
      </c>
      <c r="E48" s="57"/>
      <c r="F48" s="56">
        <f t="shared" si="1"/>
        <v>0</v>
      </c>
      <c r="G48" s="57"/>
      <c r="H48" s="56">
        <f t="shared" si="5"/>
        <v>0</v>
      </c>
      <c r="I48" s="57"/>
      <c r="J48" s="57"/>
      <c r="K48" s="10">
        <v>0</v>
      </c>
      <c r="L48" s="10"/>
      <c r="M48" s="48"/>
    </row>
    <row r="49" spans="1:13" ht="30" customHeight="1">
      <c r="A49" s="83">
        <v>723</v>
      </c>
      <c r="B49" s="84" t="s">
        <v>205</v>
      </c>
      <c r="C49" s="128">
        <v>0</v>
      </c>
      <c r="D49" s="56">
        <f t="shared" si="0"/>
        <v>0</v>
      </c>
      <c r="E49" s="129"/>
      <c r="F49" s="56">
        <f t="shared" si="1"/>
        <v>0</v>
      </c>
      <c r="G49" s="129"/>
      <c r="H49" s="56">
        <f t="shared" si="5"/>
        <v>0</v>
      </c>
      <c r="I49" s="129"/>
      <c r="J49" s="129"/>
      <c r="K49" s="10">
        <v>0</v>
      </c>
      <c r="L49" s="10"/>
      <c r="M49" s="48"/>
    </row>
    <row r="50" spans="1:13" s="39" customFormat="1" ht="30" customHeight="1">
      <c r="A50" s="87">
        <v>8</v>
      </c>
      <c r="B50" s="88" t="s">
        <v>206</v>
      </c>
      <c r="C50" s="124">
        <f>SUM(C51,C53,C55)</f>
        <v>0</v>
      </c>
      <c r="D50" s="124">
        <f t="shared" si="0"/>
        <v>0</v>
      </c>
      <c r="E50" s="124">
        <f>SUM(E51,E53,E55)</f>
        <v>0</v>
      </c>
      <c r="F50" s="124">
        <f t="shared" si="1"/>
        <v>0</v>
      </c>
      <c r="G50" s="124">
        <f>SUM(G51,G53,G55)</f>
        <v>0</v>
      </c>
      <c r="H50" s="124">
        <f t="shared" si="5"/>
        <v>0</v>
      </c>
      <c r="I50" s="124">
        <f>SUM(I51,I53,I55)</f>
        <v>0</v>
      </c>
      <c r="J50" s="124">
        <f>SUM(J51,J53,J55)</f>
        <v>0</v>
      </c>
      <c r="K50" s="91">
        <v>0</v>
      </c>
      <c r="L50" s="91">
        <v>0</v>
      </c>
      <c r="M50" s="48"/>
    </row>
    <row r="51" spans="1:13" s="39" customFormat="1" ht="30" customHeight="1">
      <c r="A51" s="85">
        <v>81</v>
      </c>
      <c r="B51" s="77" t="s">
        <v>207</v>
      </c>
      <c r="C51" s="56">
        <f>SUM(C52:C52)</f>
        <v>0</v>
      </c>
      <c r="D51" s="56">
        <f t="shared" si="0"/>
        <v>0</v>
      </c>
      <c r="E51" s="56">
        <f>SUM(E52:E52)</f>
        <v>0</v>
      </c>
      <c r="F51" s="56">
        <f t="shared" si="1"/>
        <v>0</v>
      </c>
      <c r="G51" s="56">
        <f>SUM(G52:G52)</f>
        <v>0</v>
      </c>
      <c r="H51" s="56">
        <f t="shared" si="5"/>
        <v>0</v>
      </c>
      <c r="I51" s="56">
        <f>SUM(I52:I52)</f>
        <v>0</v>
      </c>
      <c r="J51" s="56">
        <f>SUM(J52:J52)</f>
        <v>0</v>
      </c>
      <c r="K51" s="10">
        <v>0</v>
      </c>
      <c r="L51" s="10">
        <v>0</v>
      </c>
      <c r="M51" s="48"/>
    </row>
    <row r="52" spans="1:13" ht="30" customHeight="1">
      <c r="A52" s="86">
        <v>818</v>
      </c>
      <c r="B52" s="76" t="s">
        <v>208</v>
      </c>
      <c r="C52" s="57">
        <v>0</v>
      </c>
      <c r="D52" s="56">
        <f t="shared" si="0"/>
        <v>0</v>
      </c>
      <c r="E52" s="57"/>
      <c r="F52" s="56">
        <f t="shared" si="1"/>
        <v>0</v>
      </c>
      <c r="G52" s="57"/>
      <c r="H52" s="56">
        <f t="shared" si="5"/>
        <v>0</v>
      </c>
      <c r="I52" s="57"/>
      <c r="J52" s="57"/>
      <c r="K52" s="10">
        <v>0</v>
      </c>
      <c r="L52" s="10"/>
      <c r="M52" s="48"/>
    </row>
    <row r="53" spans="1:13" s="39" customFormat="1" ht="30" customHeight="1">
      <c r="A53" s="85">
        <v>83</v>
      </c>
      <c r="B53" s="77" t="s">
        <v>209</v>
      </c>
      <c r="C53" s="56">
        <f>C54</f>
        <v>0</v>
      </c>
      <c r="D53" s="56">
        <f t="shared" si="0"/>
        <v>0</v>
      </c>
      <c r="E53" s="56"/>
      <c r="F53" s="56">
        <f t="shared" si="1"/>
        <v>0</v>
      </c>
      <c r="G53" s="56"/>
      <c r="H53" s="56">
        <f t="shared" si="5"/>
        <v>0</v>
      </c>
      <c r="I53" s="56"/>
      <c r="J53" s="56"/>
      <c r="K53" s="10">
        <v>0</v>
      </c>
      <c r="L53" s="10">
        <v>0</v>
      </c>
      <c r="M53" s="48"/>
    </row>
    <row r="54" spans="1:13" ht="30" customHeight="1">
      <c r="A54" s="86">
        <v>832</v>
      </c>
      <c r="B54" s="76" t="s">
        <v>210</v>
      </c>
      <c r="C54" s="57">
        <v>0</v>
      </c>
      <c r="D54" s="56">
        <f t="shared" si="0"/>
        <v>0</v>
      </c>
      <c r="E54" s="57"/>
      <c r="F54" s="56">
        <f t="shared" si="1"/>
        <v>0</v>
      </c>
      <c r="G54" s="57"/>
      <c r="H54" s="56">
        <f t="shared" si="5"/>
        <v>0</v>
      </c>
      <c r="I54" s="57"/>
      <c r="J54" s="57"/>
      <c r="K54" s="10">
        <v>0</v>
      </c>
      <c r="L54" s="10"/>
      <c r="M54" s="48"/>
    </row>
    <row r="55" spans="1:13" s="39" customFormat="1" ht="30" customHeight="1">
      <c r="A55" s="85">
        <v>84</v>
      </c>
      <c r="B55" s="77" t="s">
        <v>211</v>
      </c>
      <c r="C55" s="56">
        <f>SUM(C56:C56)</f>
        <v>0</v>
      </c>
      <c r="D55" s="56">
        <f t="shared" si="0"/>
        <v>0</v>
      </c>
      <c r="E55" s="56"/>
      <c r="F55" s="56">
        <f t="shared" si="1"/>
        <v>0</v>
      </c>
      <c r="G55" s="56"/>
      <c r="H55" s="56">
        <f t="shared" si="5"/>
        <v>0</v>
      </c>
      <c r="I55" s="56"/>
      <c r="J55" s="56"/>
      <c r="K55" s="10">
        <v>0</v>
      </c>
      <c r="L55" s="10">
        <v>0</v>
      </c>
      <c r="M55" s="48"/>
    </row>
    <row r="56" spans="1:13" ht="30" customHeight="1">
      <c r="A56" s="86">
        <v>844</v>
      </c>
      <c r="B56" s="76" t="s">
        <v>212</v>
      </c>
      <c r="C56" s="57">
        <v>0</v>
      </c>
      <c r="D56" s="56">
        <f t="shared" si="0"/>
        <v>0</v>
      </c>
      <c r="E56" s="57"/>
      <c r="F56" s="56">
        <f t="shared" si="1"/>
        <v>0</v>
      </c>
      <c r="G56" s="57"/>
      <c r="H56" s="56">
        <f t="shared" si="5"/>
        <v>0</v>
      </c>
      <c r="I56" s="57"/>
      <c r="J56" s="57"/>
      <c r="K56" s="10">
        <v>0</v>
      </c>
      <c r="L56" s="10"/>
      <c r="M56" s="48"/>
    </row>
    <row r="57" spans="1:12" ht="30" customHeight="1">
      <c r="A57" s="96" t="s">
        <v>83</v>
      </c>
      <c r="B57" s="97"/>
      <c r="C57" s="130">
        <f>SUM(C12,C43,C50)</f>
        <v>15214990.099999998</v>
      </c>
      <c r="D57" s="124">
        <f t="shared" si="0"/>
        <v>2019376.2160727317</v>
      </c>
      <c r="E57" s="130">
        <f>SUM(E12,E43,E50)</f>
        <v>15058994.21</v>
      </c>
      <c r="F57" s="124">
        <f t="shared" si="1"/>
        <v>1998672.003450793</v>
      </c>
      <c r="G57" s="130">
        <f>SUM(G12,G43,G50)</f>
        <v>2275928.52</v>
      </c>
      <c r="H57" s="124">
        <f>G57*7.5345</f>
        <v>17147983.43394</v>
      </c>
      <c r="I57" s="130">
        <f>SUM(I12,I43,I50)</f>
        <v>1958119</v>
      </c>
      <c r="J57" s="130">
        <f>SUM(J12,J43,J50)</f>
        <v>1958119</v>
      </c>
      <c r="K57" s="91">
        <f>E57/C57*100</f>
        <v>98.97472236935602</v>
      </c>
      <c r="L57" s="91" t="e">
        <f>E57/#REF!*100</f>
        <v>#REF!</v>
      </c>
    </row>
    <row r="58" spans="1:12" ht="30" customHeight="1">
      <c r="A58" s="74" t="s">
        <v>379</v>
      </c>
      <c r="B58" s="50"/>
      <c r="C58" s="63"/>
      <c r="D58" s="63"/>
      <c r="E58" s="63"/>
      <c r="F58" s="63"/>
      <c r="G58" s="63"/>
      <c r="H58" s="63"/>
      <c r="I58" s="63"/>
      <c r="J58" s="63"/>
      <c r="K58" s="51"/>
      <c r="L58" s="51"/>
    </row>
    <row r="59" spans="1:12" s="55" customFormat="1" ht="20.25" customHeight="1">
      <c r="A59" s="201" t="s">
        <v>154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</row>
    <row r="60" spans="1:12" s="135" customFormat="1" ht="44.25" customHeight="1">
      <c r="A60" s="28" t="s">
        <v>217</v>
      </c>
      <c r="B60" s="29" t="s">
        <v>218</v>
      </c>
      <c r="C60" s="30" t="s">
        <v>386</v>
      </c>
      <c r="D60" s="30" t="s">
        <v>387</v>
      </c>
      <c r="E60" s="31" t="s">
        <v>362</v>
      </c>
      <c r="F60" s="31" t="s">
        <v>354</v>
      </c>
      <c r="G60" s="31" t="s">
        <v>409</v>
      </c>
      <c r="H60" s="31" t="s">
        <v>410</v>
      </c>
      <c r="I60" s="31" t="s">
        <v>365</v>
      </c>
      <c r="J60" s="31" t="s">
        <v>366</v>
      </c>
      <c r="K60" s="6" t="s">
        <v>72</v>
      </c>
      <c r="L60" s="6" t="s">
        <v>72</v>
      </c>
    </row>
    <row r="61" spans="1:12" s="55" customFormat="1" ht="12.75">
      <c r="A61" s="200">
        <v>1</v>
      </c>
      <c r="B61" s="200"/>
      <c r="C61" s="123">
        <v>2</v>
      </c>
      <c r="D61" s="123">
        <v>3</v>
      </c>
      <c r="E61" s="71">
        <v>4</v>
      </c>
      <c r="F61" s="71">
        <v>5</v>
      </c>
      <c r="G61" s="71">
        <v>6</v>
      </c>
      <c r="H61" s="71">
        <v>7</v>
      </c>
      <c r="I61" s="71">
        <v>8</v>
      </c>
      <c r="J61" s="71">
        <v>9</v>
      </c>
      <c r="K61" s="6" t="s">
        <v>405</v>
      </c>
      <c r="L61" s="6" t="s">
        <v>411</v>
      </c>
    </row>
    <row r="62" spans="1:12" s="55" customFormat="1" ht="20.25" customHeight="1">
      <c r="A62" s="59">
        <v>1</v>
      </c>
      <c r="B62" s="59" t="s">
        <v>155</v>
      </c>
      <c r="C62" s="49">
        <v>1971170.88</v>
      </c>
      <c r="D62" s="49">
        <f aca="true" t="shared" si="6" ref="D62:D67">C62/7.5345</f>
        <v>261619.3350587298</v>
      </c>
      <c r="E62" s="49">
        <v>1538831.22</v>
      </c>
      <c r="F62" s="49">
        <f aca="true" t="shared" si="7" ref="F62:F67">E62/7.5345</f>
        <v>204238.00119450525</v>
      </c>
      <c r="G62" s="49">
        <v>267737.75</v>
      </c>
      <c r="H62" s="49">
        <f aca="true" t="shared" si="8" ref="H62:H67">G62*7.5345</f>
        <v>2017270.077375</v>
      </c>
      <c r="I62" s="49">
        <v>162093</v>
      </c>
      <c r="J62" s="49">
        <v>162093</v>
      </c>
      <c r="K62" s="10">
        <f aca="true" t="shared" si="9" ref="K62:K67">G62/D62*100</f>
        <v>102.33867077901438</v>
      </c>
      <c r="L62" s="10">
        <f aca="true" t="shared" si="10" ref="L62:L67">G62/F62*100</f>
        <v>131.091054766552</v>
      </c>
    </row>
    <row r="63" spans="1:12" s="55" customFormat="1" ht="20.25" customHeight="1">
      <c r="A63" s="59">
        <v>2</v>
      </c>
      <c r="B63" s="59" t="s">
        <v>159</v>
      </c>
      <c r="C63" s="49">
        <v>7453.92</v>
      </c>
      <c r="D63" s="49">
        <f t="shared" si="6"/>
        <v>989.3051960979494</v>
      </c>
      <c r="E63" s="49">
        <v>10028.42</v>
      </c>
      <c r="F63" s="49">
        <f t="shared" si="7"/>
        <v>1331.0000663614042</v>
      </c>
      <c r="G63" s="49">
        <v>1330</v>
      </c>
      <c r="H63" s="49">
        <f t="shared" si="8"/>
        <v>10020.885</v>
      </c>
      <c r="I63" s="49">
        <v>1331</v>
      </c>
      <c r="J63" s="49">
        <v>1331</v>
      </c>
      <c r="K63" s="10">
        <f t="shared" si="9"/>
        <v>134.43778575568294</v>
      </c>
      <c r="L63" s="10">
        <f t="shared" si="10"/>
        <v>99.9248635378255</v>
      </c>
    </row>
    <row r="64" spans="1:12" s="55" customFormat="1" ht="20.25" customHeight="1">
      <c r="A64" s="59">
        <v>3</v>
      </c>
      <c r="B64" s="59" t="s">
        <v>156</v>
      </c>
      <c r="C64" s="49">
        <v>52042.52</v>
      </c>
      <c r="D64" s="49">
        <f t="shared" si="6"/>
        <v>6907.229411374344</v>
      </c>
      <c r="E64" s="49">
        <v>11301.75</v>
      </c>
      <c r="F64" s="49">
        <f t="shared" si="7"/>
        <v>1500</v>
      </c>
      <c r="G64" s="49">
        <v>2000</v>
      </c>
      <c r="H64" s="49">
        <f t="shared" si="8"/>
        <v>15069</v>
      </c>
      <c r="I64" s="49">
        <v>1500</v>
      </c>
      <c r="J64" s="49">
        <v>1500</v>
      </c>
      <c r="K64" s="10">
        <f t="shared" si="9"/>
        <v>28.955169734286507</v>
      </c>
      <c r="L64" s="10">
        <f t="shared" si="10"/>
        <v>133.33333333333331</v>
      </c>
    </row>
    <row r="65" spans="1:12" s="55" customFormat="1" ht="20.25" customHeight="1">
      <c r="A65" s="59">
        <v>4</v>
      </c>
      <c r="B65" s="59" t="s">
        <v>157</v>
      </c>
      <c r="C65" s="49">
        <v>925729.11</v>
      </c>
      <c r="D65" s="49">
        <f t="shared" si="6"/>
        <v>122865.36731037228</v>
      </c>
      <c r="E65" s="49">
        <v>874906.15</v>
      </c>
      <c r="F65" s="49">
        <f t="shared" si="7"/>
        <v>116120.00132722808</v>
      </c>
      <c r="G65" s="49">
        <v>128396.95</v>
      </c>
      <c r="H65" s="49">
        <f t="shared" si="8"/>
        <v>967406.819775</v>
      </c>
      <c r="I65" s="49">
        <v>118120</v>
      </c>
      <c r="J65" s="49">
        <v>118120</v>
      </c>
      <c r="K65" s="10">
        <f t="shared" si="9"/>
        <v>104.50214963802964</v>
      </c>
      <c r="L65" s="10">
        <f t="shared" si="10"/>
        <v>110.57263910820608</v>
      </c>
    </row>
    <row r="66" spans="1:12" s="55" customFormat="1" ht="20.25" customHeight="1">
      <c r="A66" s="59">
        <v>5</v>
      </c>
      <c r="B66" s="59" t="s">
        <v>158</v>
      </c>
      <c r="C66" s="49">
        <v>12258593.67</v>
      </c>
      <c r="D66" s="49">
        <f t="shared" si="6"/>
        <v>1626994.9790961575</v>
      </c>
      <c r="E66" s="49">
        <v>12623926.67</v>
      </c>
      <c r="F66" s="49">
        <f t="shared" si="7"/>
        <v>1675483.000862698</v>
      </c>
      <c r="G66" s="49">
        <v>1876463.82</v>
      </c>
      <c r="H66" s="49">
        <f t="shared" si="8"/>
        <v>14138216.65179</v>
      </c>
      <c r="I66" s="49">
        <v>1675075</v>
      </c>
      <c r="J66" s="49">
        <v>1675075</v>
      </c>
      <c r="K66" s="10">
        <f t="shared" si="9"/>
        <v>115.33310453376014</v>
      </c>
      <c r="L66" s="10">
        <f t="shared" si="10"/>
        <v>111.9953958968141</v>
      </c>
    </row>
    <row r="67" spans="1:12" s="58" customFormat="1" ht="20.25" customHeight="1">
      <c r="A67" s="59"/>
      <c r="B67" s="61" t="s">
        <v>160</v>
      </c>
      <c r="C67" s="62">
        <f>SUM(C62:C66)</f>
        <v>15214990.1</v>
      </c>
      <c r="D67" s="49">
        <f t="shared" si="6"/>
        <v>2019376.216072732</v>
      </c>
      <c r="E67" s="62">
        <f>SUM(E62:E66)</f>
        <v>15058994.21</v>
      </c>
      <c r="F67" s="49">
        <f t="shared" si="7"/>
        <v>1998672.003450793</v>
      </c>
      <c r="G67" s="62">
        <f>SUM(G62:G66)</f>
        <v>2275928.52</v>
      </c>
      <c r="H67" s="49">
        <f t="shared" si="8"/>
        <v>17147983.43394</v>
      </c>
      <c r="I67" s="62">
        <f>SUM(I62:I66)</f>
        <v>1958119</v>
      </c>
      <c r="J67" s="62">
        <f>SUM(J62:J66)</f>
        <v>1958119</v>
      </c>
      <c r="K67" s="10">
        <f t="shared" si="9"/>
        <v>112.70453231474664</v>
      </c>
      <c r="L67" s="10">
        <f t="shared" si="10"/>
        <v>113.87203683598469</v>
      </c>
    </row>
    <row r="68" spans="1:12" s="58" customFormat="1" ht="12.75">
      <c r="A68" s="60"/>
      <c r="B68" s="52"/>
      <c r="C68" s="66"/>
      <c r="D68" s="66"/>
      <c r="E68" s="66"/>
      <c r="F68" s="66"/>
      <c r="G68" s="66"/>
      <c r="H68" s="66"/>
      <c r="I68" s="66"/>
      <c r="J68" s="66"/>
      <c r="K68" s="53"/>
      <c r="L68" s="53"/>
    </row>
  </sheetData>
  <sheetProtection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L9"/>
    <mergeCell ref="A61:B61"/>
    <mergeCell ref="A59:L59"/>
    <mergeCell ref="A11:B11"/>
  </mergeCells>
  <printOptions/>
  <pageMargins left="0.7" right="0.7" top="0.75" bottom="0.75" header="0.3" footer="0.3"/>
  <pageSetup fitToHeight="4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="89" zoomScaleNormal="89" zoomScalePageLayoutView="0" workbookViewId="0" topLeftCell="A81">
      <selection activeCell="A7" sqref="A7:B7"/>
    </sheetView>
  </sheetViews>
  <sheetFormatPr defaultColWidth="9.140625" defaultRowHeight="12.75"/>
  <cols>
    <col min="1" max="1" width="9.28125" style="75" customWidth="1"/>
    <col min="2" max="2" width="42.28125" style="24" customWidth="1"/>
    <col min="3" max="4" width="18.421875" style="25" customWidth="1"/>
    <col min="5" max="8" width="18.00390625" style="25" customWidth="1"/>
    <col min="9" max="10" width="18.8515625" style="25" customWidth="1"/>
    <col min="11" max="11" width="16.57421875" style="26" customWidth="1"/>
    <col min="12" max="12" width="15.28125" style="27" customWidth="1"/>
    <col min="13" max="15" width="15.28125" style="24" customWidth="1"/>
    <col min="16" max="19" width="15.140625" style="24" customWidth="1"/>
    <col min="20" max="20" width="16.7109375" style="24" hidden="1" customWidth="1"/>
    <col min="21" max="21" width="16.421875" style="24" hidden="1" customWidth="1"/>
    <col min="22" max="22" width="12.57421875" style="24" hidden="1" customWidth="1"/>
    <col min="23" max="23" width="15.140625" style="24" customWidth="1"/>
    <col min="24" max="16384" width="9.140625" style="24" customWidth="1"/>
  </cols>
  <sheetData>
    <row r="1" spans="1:12" ht="15">
      <c r="A1" s="191" t="s">
        <v>422</v>
      </c>
      <c r="B1" s="191"/>
      <c r="G1" s="26"/>
      <c r="H1" s="27"/>
      <c r="I1" s="24"/>
      <c r="J1" s="24"/>
      <c r="K1" s="24"/>
      <c r="L1" s="24"/>
    </row>
    <row r="2" spans="1:12" ht="15">
      <c r="A2" s="191" t="s">
        <v>423</v>
      </c>
      <c r="B2" s="191"/>
      <c r="G2" s="26"/>
      <c r="H2" s="27"/>
      <c r="I2" s="24"/>
      <c r="J2" s="24"/>
      <c r="K2" s="24"/>
      <c r="L2" s="24"/>
    </row>
    <row r="3" spans="1:12" ht="15">
      <c r="A3" s="191" t="s">
        <v>424</v>
      </c>
      <c r="B3" s="191"/>
      <c r="G3" s="26"/>
      <c r="H3" s="27"/>
      <c r="I3" s="24"/>
      <c r="J3" s="24"/>
      <c r="K3" s="24"/>
      <c r="L3" s="24"/>
    </row>
    <row r="4" spans="1:12" ht="15">
      <c r="A4" s="191" t="s">
        <v>425</v>
      </c>
      <c r="B4" s="191"/>
      <c r="G4" s="26"/>
      <c r="H4" s="27"/>
      <c r="I4" s="24"/>
      <c r="J4" s="24"/>
      <c r="K4" s="24"/>
      <c r="L4" s="24"/>
    </row>
    <row r="5" spans="1:12" ht="15">
      <c r="A5" s="191" t="s">
        <v>426</v>
      </c>
      <c r="B5" s="191"/>
      <c r="G5" s="26"/>
      <c r="H5" s="27"/>
      <c r="I5" s="24"/>
      <c r="J5" s="24"/>
      <c r="K5" s="24"/>
      <c r="L5" s="24"/>
    </row>
    <row r="6" spans="1:12" ht="15">
      <c r="A6" s="191" t="s">
        <v>432</v>
      </c>
      <c r="B6" s="191"/>
      <c r="G6" s="26"/>
      <c r="H6" s="27"/>
      <c r="I6" s="24"/>
      <c r="J6" s="24"/>
      <c r="K6" s="24"/>
      <c r="L6" s="24"/>
    </row>
    <row r="7" spans="1:12" ht="15">
      <c r="A7" s="191" t="s">
        <v>437</v>
      </c>
      <c r="B7" s="191"/>
      <c r="G7" s="26"/>
      <c r="H7" s="27"/>
      <c r="I7" s="24"/>
      <c r="J7" s="24"/>
      <c r="K7" s="24"/>
      <c r="L7" s="24"/>
    </row>
    <row r="8" spans="1:12" ht="15">
      <c r="A8" s="191" t="s">
        <v>428</v>
      </c>
      <c r="B8" s="191"/>
      <c r="G8" s="26"/>
      <c r="H8" s="27"/>
      <c r="I8" s="24"/>
      <c r="J8" s="24"/>
      <c r="K8" s="24"/>
      <c r="L8" s="24"/>
    </row>
    <row r="9" spans="1:12" ht="42" customHeight="1">
      <c r="A9" s="205" t="s">
        <v>430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 s="67" customFormat="1" ht="38.25">
      <c r="A10" s="179" t="s">
        <v>84</v>
      </c>
      <c r="B10" s="180" t="s">
        <v>71</v>
      </c>
      <c r="C10" s="181" t="s">
        <v>388</v>
      </c>
      <c r="D10" s="181" t="s">
        <v>389</v>
      </c>
      <c r="E10" s="182" t="s">
        <v>362</v>
      </c>
      <c r="F10" s="182" t="s">
        <v>354</v>
      </c>
      <c r="G10" s="185" t="s">
        <v>403</v>
      </c>
      <c r="H10" s="185" t="s">
        <v>404</v>
      </c>
      <c r="I10" s="182" t="s">
        <v>367</v>
      </c>
      <c r="J10" s="182" t="s">
        <v>368</v>
      </c>
      <c r="K10" s="183" t="s">
        <v>72</v>
      </c>
      <c r="L10" s="184" t="s">
        <v>72</v>
      </c>
    </row>
    <row r="11" spans="1:12" s="72" customFormat="1" ht="12.75">
      <c r="A11" s="206">
        <v>1</v>
      </c>
      <c r="B11" s="207"/>
      <c r="C11" s="33">
        <v>2</v>
      </c>
      <c r="D11" s="33">
        <v>3</v>
      </c>
      <c r="E11" s="34">
        <v>4</v>
      </c>
      <c r="F11" s="34">
        <v>5</v>
      </c>
      <c r="G11" s="34">
        <v>6</v>
      </c>
      <c r="H11" s="34">
        <v>7</v>
      </c>
      <c r="I11" s="34">
        <v>8</v>
      </c>
      <c r="J11" s="34">
        <v>9</v>
      </c>
      <c r="K11" s="34" t="s">
        <v>405</v>
      </c>
      <c r="L11" s="71" t="s">
        <v>406</v>
      </c>
    </row>
    <row r="12" spans="1:12" ht="12.75">
      <c r="A12" s="94">
        <v>3</v>
      </c>
      <c r="B12" s="98" t="s">
        <v>165</v>
      </c>
      <c r="C12" s="89">
        <f>SUM(C13,C23,C55,C59,C64,C67)</f>
        <v>14900188.829999998</v>
      </c>
      <c r="D12" s="89">
        <f>SUM(D13,D23,D55,D59,D64)</f>
        <v>1959794.4461656378</v>
      </c>
      <c r="E12" s="89">
        <f aca="true" t="shared" si="0" ref="E12:J12">SUM(E13,E23,E55,E59,E64,E67)</f>
        <v>14884043.12</v>
      </c>
      <c r="F12" s="89">
        <f t="shared" si="0"/>
        <v>1975452.0034507932</v>
      </c>
      <c r="G12" s="89">
        <f>SUM(G13,G23,G55,G59,G64,G67,)</f>
        <v>2250325.62</v>
      </c>
      <c r="H12" s="89">
        <f>SUM(H13,H23,H55,H59,H64,H67)</f>
        <v>16465469.497085003</v>
      </c>
      <c r="I12" s="89">
        <f t="shared" si="0"/>
        <v>1933529</v>
      </c>
      <c r="J12" s="89">
        <f t="shared" si="0"/>
        <v>1933529</v>
      </c>
      <c r="K12" s="90">
        <f>F12/D12*100</f>
        <v>100.79893875175479</v>
      </c>
      <c r="L12" s="91">
        <f>G12/F12*100</f>
        <v>113.91446697105509</v>
      </c>
    </row>
    <row r="13" spans="1:12" ht="12.75">
      <c r="A13" s="36">
        <v>31</v>
      </c>
      <c r="B13" s="68" t="s">
        <v>85</v>
      </c>
      <c r="C13" s="38">
        <f aca="true" t="shared" si="1" ref="C13:H13">SUM(C14,C18,C20)</f>
        <v>11633232.499999998</v>
      </c>
      <c r="D13" s="38">
        <f t="shared" si="1"/>
        <v>1543995.288340301</v>
      </c>
      <c r="E13" s="38">
        <f t="shared" si="1"/>
        <v>12136256.18</v>
      </c>
      <c r="F13" s="38">
        <f t="shared" si="1"/>
        <v>1610758.0038489616</v>
      </c>
      <c r="G13" s="38">
        <f t="shared" si="1"/>
        <v>1703115.35</v>
      </c>
      <c r="H13" s="38">
        <f t="shared" si="1"/>
        <v>12356864.604575003</v>
      </c>
      <c r="I13" s="38">
        <v>1570901</v>
      </c>
      <c r="J13" s="38">
        <v>1570901</v>
      </c>
      <c r="K13" s="9">
        <f>F13/D13*100</f>
        <v>104.32402326696386</v>
      </c>
      <c r="L13" s="10">
        <f>G13/F13*100</f>
        <v>105.73378160656955</v>
      </c>
    </row>
    <row r="14" spans="1:12" ht="12.75">
      <c r="A14" s="36">
        <v>311</v>
      </c>
      <c r="B14" s="68" t="s">
        <v>86</v>
      </c>
      <c r="C14" s="38">
        <f>SUM(C15:C17)</f>
        <v>9608333.899999999</v>
      </c>
      <c r="D14" s="38">
        <f aca="true" t="shared" si="2" ref="D14:D76">C14/7.5345</f>
        <v>1275245.0593934564</v>
      </c>
      <c r="E14" s="38">
        <v>10092289.47</v>
      </c>
      <c r="F14" s="38">
        <f>E14/7.5345</f>
        <v>1339477.001791758</v>
      </c>
      <c r="G14" s="38">
        <v>1403365.01</v>
      </c>
      <c r="H14" s="38">
        <f>G14*7.5345</f>
        <v>10573653.667845001</v>
      </c>
      <c r="I14" s="38"/>
      <c r="J14" s="38"/>
      <c r="K14" s="9">
        <f>F14/D14*100</f>
        <v>105.03683130745492</v>
      </c>
      <c r="L14" s="10">
        <f>G14/F14*100</f>
        <v>104.76962337709284</v>
      </c>
    </row>
    <row r="15" spans="1:12" ht="12.75">
      <c r="A15" s="40">
        <v>3111</v>
      </c>
      <c r="B15" s="41" t="s">
        <v>87</v>
      </c>
      <c r="C15" s="42">
        <v>9365131.2</v>
      </c>
      <c r="D15" s="42">
        <f t="shared" si="2"/>
        <v>1242966.5140354368</v>
      </c>
      <c r="E15" s="42"/>
      <c r="F15" s="42"/>
      <c r="G15" s="42"/>
      <c r="H15" s="42"/>
      <c r="I15" s="42"/>
      <c r="J15" s="42"/>
      <c r="K15" s="9"/>
      <c r="L15" s="10"/>
    </row>
    <row r="16" spans="1:12" ht="12.75">
      <c r="A16" s="40">
        <v>3113</v>
      </c>
      <c r="B16" s="41" t="s">
        <v>133</v>
      </c>
      <c r="C16" s="42">
        <v>210478.28</v>
      </c>
      <c r="D16" s="42">
        <f t="shared" si="2"/>
        <v>27935.268431880017</v>
      </c>
      <c r="E16" s="42"/>
      <c r="F16" s="42"/>
      <c r="G16" s="42"/>
      <c r="H16" s="42"/>
      <c r="I16" s="42"/>
      <c r="J16" s="42"/>
      <c r="K16" s="9"/>
      <c r="L16" s="10"/>
    </row>
    <row r="17" spans="1:12" ht="12.75">
      <c r="A17" s="40">
        <v>3114</v>
      </c>
      <c r="B17" s="41" t="s">
        <v>134</v>
      </c>
      <c r="C17" s="42">
        <v>32724.42</v>
      </c>
      <c r="D17" s="42">
        <f t="shared" si="2"/>
        <v>4343.276926139757</v>
      </c>
      <c r="E17" s="42"/>
      <c r="F17" s="42"/>
      <c r="G17" s="42"/>
      <c r="H17" s="42"/>
      <c r="I17" s="42"/>
      <c r="J17" s="42"/>
      <c r="K17" s="9"/>
      <c r="L17" s="10"/>
    </row>
    <row r="18" spans="1:12" ht="12.75">
      <c r="A18" s="36">
        <v>312</v>
      </c>
      <c r="B18" s="68" t="s">
        <v>88</v>
      </c>
      <c r="C18" s="38">
        <f>SUM(C19)</f>
        <v>444355.1</v>
      </c>
      <c r="D18" s="38">
        <f t="shared" si="2"/>
        <v>58976.05680536199</v>
      </c>
      <c r="E18" s="38">
        <v>381660.1</v>
      </c>
      <c r="F18" s="38">
        <f>E18/7.5345</f>
        <v>50655.000331807016</v>
      </c>
      <c r="G18" s="38">
        <v>67894</v>
      </c>
      <c r="H18" s="38">
        <f>G18*0.5345</f>
        <v>36289.343</v>
      </c>
      <c r="I18" s="38"/>
      <c r="J18" s="38"/>
      <c r="K18" s="9">
        <f>F18/D18*100</f>
        <v>85.89078869579757</v>
      </c>
      <c r="L18" s="10">
        <f>G18/F18*100</f>
        <v>134.03217758419078</v>
      </c>
    </row>
    <row r="19" spans="1:12" ht="12.75">
      <c r="A19" s="40" t="s">
        <v>4</v>
      </c>
      <c r="B19" s="69" t="s">
        <v>88</v>
      </c>
      <c r="C19" s="42">
        <v>444355.1</v>
      </c>
      <c r="D19" s="42">
        <f t="shared" si="2"/>
        <v>58976.05680536199</v>
      </c>
      <c r="E19" s="42"/>
      <c r="F19" s="42"/>
      <c r="G19" s="42"/>
      <c r="H19" s="42"/>
      <c r="I19" s="42"/>
      <c r="J19" s="42"/>
      <c r="K19" s="9"/>
      <c r="L19" s="10"/>
    </row>
    <row r="20" spans="1:12" ht="12.75">
      <c r="A20" s="36">
        <v>313</v>
      </c>
      <c r="B20" s="68" t="s">
        <v>89</v>
      </c>
      <c r="C20" s="38">
        <f>SUM(C21:C22)</f>
        <v>1580543.5</v>
      </c>
      <c r="D20" s="38">
        <f t="shared" si="2"/>
        <v>209774.1721414825</v>
      </c>
      <c r="E20" s="38">
        <v>1662306.61</v>
      </c>
      <c r="F20" s="38">
        <f>E20/7.5345</f>
        <v>220626.00172539652</v>
      </c>
      <c r="G20" s="38">
        <v>231856.34</v>
      </c>
      <c r="H20" s="38">
        <f>G20*7.5345</f>
        <v>1746921.59373</v>
      </c>
      <c r="I20" s="38"/>
      <c r="J20" s="38"/>
      <c r="K20" s="9">
        <f>F20/D20*100</f>
        <v>105.17310089852006</v>
      </c>
      <c r="L20" s="10">
        <f>G20/F20*100</f>
        <v>105.09021519983006</v>
      </c>
    </row>
    <row r="21" spans="1:12" ht="12.75">
      <c r="A21" s="40">
        <v>3132</v>
      </c>
      <c r="B21" s="69" t="s">
        <v>90</v>
      </c>
      <c r="C21" s="42">
        <v>1579212.83</v>
      </c>
      <c r="D21" s="42">
        <f t="shared" si="2"/>
        <v>209597.5618820094</v>
      </c>
      <c r="E21" s="42"/>
      <c r="F21" s="42"/>
      <c r="G21" s="42"/>
      <c r="H21" s="42"/>
      <c r="I21" s="42"/>
      <c r="J21" s="42"/>
      <c r="K21" s="9"/>
      <c r="L21" s="10"/>
    </row>
    <row r="22" spans="1:12" ht="25.5">
      <c r="A22" s="40">
        <v>3133</v>
      </c>
      <c r="B22" s="69" t="s">
        <v>91</v>
      </c>
      <c r="C22" s="42">
        <v>1330.67</v>
      </c>
      <c r="D22" s="42">
        <f t="shared" si="2"/>
        <v>176.61025947309045</v>
      </c>
      <c r="E22" s="42"/>
      <c r="F22" s="42"/>
      <c r="G22" s="42"/>
      <c r="H22" s="42"/>
      <c r="I22" s="42"/>
      <c r="J22" s="42"/>
      <c r="K22" s="9"/>
      <c r="L22" s="10"/>
    </row>
    <row r="23" spans="1:12" ht="12.75">
      <c r="A23" s="36">
        <v>32</v>
      </c>
      <c r="B23" s="68" t="s">
        <v>92</v>
      </c>
      <c r="C23" s="38">
        <f aca="true" t="shared" si="3" ref="C23:H23">SUM(C24,C29,C36,C46,C48)</f>
        <v>2672373.5700000003</v>
      </c>
      <c r="D23" s="38">
        <f t="shared" si="3"/>
        <v>338198.51677417214</v>
      </c>
      <c r="E23" s="38">
        <f t="shared" si="3"/>
        <v>2181481.5100000002</v>
      </c>
      <c r="F23" s="38">
        <f t="shared" si="3"/>
        <v>289532.3525117792</v>
      </c>
      <c r="G23" s="38">
        <f>SUM(G24,G29,G36,G46,G48)</f>
        <v>465646.38</v>
      </c>
      <c r="H23" s="38">
        <f t="shared" si="3"/>
        <v>3507351.79251</v>
      </c>
      <c r="I23" s="38">
        <v>287466.35</v>
      </c>
      <c r="J23" s="38">
        <v>287466.35</v>
      </c>
      <c r="K23" s="9">
        <f>F23/D23*100</f>
        <v>85.61017809108571</v>
      </c>
      <c r="L23" s="10">
        <f>G23/F23*100</f>
        <v>160.82706335246453</v>
      </c>
    </row>
    <row r="24" spans="1:12" ht="12.75">
      <c r="A24" s="36">
        <v>321</v>
      </c>
      <c r="B24" s="68" t="s">
        <v>93</v>
      </c>
      <c r="C24" s="38">
        <f>SUM(C25:C28)</f>
        <v>467727.38</v>
      </c>
      <c r="D24" s="38">
        <f t="shared" si="2"/>
        <v>62078.091446014994</v>
      </c>
      <c r="E24" s="38">
        <v>460591.52</v>
      </c>
      <c r="F24" s="38">
        <f>E24/7.5345</f>
        <v>61131.000066361405</v>
      </c>
      <c r="G24" s="38">
        <v>71316</v>
      </c>
      <c r="H24" s="38">
        <f>G24*7.5345</f>
        <v>537330.402</v>
      </c>
      <c r="I24" s="38"/>
      <c r="J24" s="38"/>
      <c r="K24" s="9">
        <f>F24/D24*100</f>
        <v>98.47435486885546</v>
      </c>
      <c r="L24" s="10">
        <f>G24/F24*100</f>
        <v>116.66094113065736</v>
      </c>
    </row>
    <row r="25" spans="1:12" ht="12.75">
      <c r="A25" s="40" t="s">
        <v>8</v>
      </c>
      <c r="B25" s="69" t="s">
        <v>94</v>
      </c>
      <c r="C25" s="42">
        <v>45613.97</v>
      </c>
      <c r="D25" s="42">
        <f t="shared" si="2"/>
        <v>6054.0142013405</v>
      </c>
      <c r="E25" s="42"/>
      <c r="F25" s="42"/>
      <c r="G25" s="42"/>
      <c r="H25" s="42"/>
      <c r="I25" s="42"/>
      <c r="J25" s="42"/>
      <c r="K25" s="9"/>
      <c r="L25" s="10"/>
    </row>
    <row r="26" spans="1:12" ht="25.5">
      <c r="A26" s="40" t="s">
        <v>7</v>
      </c>
      <c r="B26" s="69" t="s">
        <v>95</v>
      </c>
      <c r="C26" s="42">
        <v>405885.41</v>
      </c>
      <c r="D26" s="42">
        <f t="shared" si="2"/>
        <v>53870.25150972194</v>
      </c>
      <c r="E26" s="42"/>
      <c r="F26" s="42"/>
      <c r="G26" s="42"/>
      <c r="H26" s="42"/>
      <c r="I26" s="42"/>
      <c r="J26" s="42"/>
      <c r="K26" s="9"/>
      <c r="L26" s="10"/>
    </row>
    <row r="27" spans="1:12" ht="12.75">
      <c r="A27" s="40">
        <v>3213</v>
      </c>
      <c r="B27" s="69" t="s">
        <v>96</v>
      </c>
      <c r="C27" s="42">
        <v>10310</v>
      </c>
      <c r="D27" s="42">
        <f t="shared" si="2"/>
        <v>1368.3721547547946</v>
      </c>
      <c r="E27" s="42"/>
      <c r="F27" s="42"/>
      <c r="G27" s="42"/>
      <c r="H27" s="42"/>
      <c r="I27" s="42"/>
      <c r="J27" s="42"/>
      <c r="K27" s="9"/>
      <c r="L27" s="10"/>
    </row>
    <row r="28" spans="1:12" ht="12.75">
      <c r="A28" s="40">
        <v>3214</v>
      </c>
      <c r="B28" s="69" t="s">
        <v>221</v>
      </c>
      <c r="C28" s="42">
        <v>5918</v>
      </c>
      <c r="D28" s="42">
        <f t="shared" si="2"/>
        <v>785.453580197757</v>
      </c>
      <c r="E28" s="42"/>
      <c r="F28" s="42"/>
      <c r="G28" s="42"/>
      <c r="H28" s="42"/>
      <c r="I28" s="42"/>
      <c r="J28" s="42"/>
      <c r="K28" s="9"/>
      <c r="L28" s="10"/>
    </row>
    <row r="29" spans="1:12" ht="12.75">
      <c r="A29" s="36">
        <v>322</v>
      </c>
      <c r="B29" s="68" t="s">
        <v>97</v>
      </c>
      <c r="C29" s="38">
        <f>SUM(C30:C35)</f>
        <v>1254400.21</v>
      </c>
      <c r="D29" s="38">
        <f t="shared" si="2"/>
        <v>166487.51874709668</v>
      </c>
      <c r="E29" s="38">
        <v>1184144.51</v>
      </c>
      <c r="F29" s="38">
        <f>E29/7.5345</f>
        <v>157162.98493596123</v>
      </c>
      <c r="G29" s="38">
        <v>282152.08</v>
      </c>
      <c r="H29" s="38">
        <f>G29*7.5345</f>
        <v>2125874.84676</v>
      </c>
      <c r="I29" s="38"/>
      <c r="J29" s="38"/>
      <c r="K29" s="9">
        <f>F29/D29*100</f>
        <v>94.39925954731784</v>
      </c>
      <c r="L29" s="10">
        <f>G29/F29*100</f>
        <v>179.52832857874756</v>
      </c>
    </row>
    <row r="30" spans="1:12" ht="12.75">
      <c r="A30" s="40" t="s">
        <v>46</v>
      </c>
      <c r="B30" s="69" t="s">
        <v>98</v>
      </c>
      <c r="C30" s="42">
        <v>152099.54</v>
      </c>
      <c r="D30" s="42">
        <f t="shared" si="2"/>
        <v>20187.078107372752</v>
      </c>
      <c r="E30" s="42"/>
      <c r="F30" s="42"/>
      <c r="G30" s="42"/>
      <c r="H30" s="42"/>
      <c r="I30" s="42"/>
      <c r="J30" s="42"/>
      <c r="K30" s="9"/>
      <c r="L30" s="10"/>
    </row>
    <row r="31" spans="1:12" ht="12.75">
      <c r="A31" s="40">
        <v>3222</v>
      </c>
      <c r="B31" s="69" t="s">
        <v>99</v>
      </c>
      <c r="C31" s="42">
        <v>656599.98</v>
      </c>
      <c r="D31" s="42">
        <f t="shared" si="2"/>
        <v>87145.7933505873</v>
      </c>
      <c r="E31" s="42"/>
      <c r="F31" s="42"/>
      <c r="G31" s="42"/>
      <c r="H31" s="42"/>
      <c r="I31" s="42"/>
      <c r="J31" s="42"/>
      <c r="K31" s="9"/>
      <c r="L31" s="10"/>
    </row>
    <row r="32" spans="1:12" ht="12.75">
      <c r="A32" s="40" t="s">
        <v>43</v>
      </c>
      <c r="B32" s="69" t="s">
        <v>100</v>
      </c>
      <c r="C32" s="42">
        <v>404748.75</v>
      </c>
      <c r="D32" s="42">
        <f t="shared" si="2"/>
        <v>53719.390802309375</v>
      </c>
      <c r="E32" s="42"/>
      <c r="F32" s="42"/>
      <c r="G32" s="42"/>
      <c r="H32" s="42"/>
      <c r="I32" s="42"/>
      <c r="J32" s="42"/>
      <c r="K32" s="9"/>
      <c r="L32" s="10"/>
    </row>
    <row r="33" spans="1:12" ht="25.5">
      <c r="A33" s="40" t="s">
        <v>48</v>
      </c>
      <c r="B33" s="69" t="s">
        <v>101</v>
      </c>
      <c r="C33" s="42">
        <v>10581.36</v>
      </c>
      <c r="D33" s="42">
        <f t="shared" si="2"/>
        <v>1404.3878160461875</v>
      </c>
      <c r="E33" s="42"/>
      <c r="F33" s="42"/>
      <c r="G33" s="42"/>
      <c r="H33" s="42"/>
      <c r="I33" s="42"/>
      <c r="J33" s="42"/>
      <c r="K33" s="9"/>
      <c r="L33" s="10"/>
    </row>
    <row r="34" spans="1:12" ht="12.75">
      <c r="A34" s="40">
        <v>3225</v>
      </c>
      <c r="B34" s="69" t="s">
        <v>102</v>
      </c>
      <c r="C34" s="42">
        <v>25819.7</v>
      </c>
      <c r="D34" s="42">
        <f t="shared" si="2"/>
        <v>3426.86309642312</v>
      </c>
      <c r="E34" s="42"/>
      <c r="F34" s="42"/>
      <c r="G34" s="42"/>
      <c r="H34" s="42"/>
      <c r="I34" s="42"/>
      <c r="J34" s="42"/>
      <c r="K34" s="9"/>
      <c r="L34" s="10"/>
    </row>
    <row r="35" spans="1:12" ht="12.75">
      <c r="A35" s="40">
        <v>3227</v>
      </c>
      <c r="B35" s="69" t="s">
        <v>103</v>
      </c>
      <c r="C35" s="42">
        <v>4550.88</v>
      </c>
      <c r="D35" s="42">
        <f t="shared" si="2"/>
        <v>604.0055743579534</v>
      </c>
      <c r="E35" s="42"/>
      <c r="F35" s="42"/>
      <c r="G35" s="42"/>
      <c r="H35" s="42"/>
      <c r="I35" s="42"/>
      <c r="J35" s="42"/>
      <c r="K35" s="9"/>
      <c r="L35" s="10"/>
    </row>
    <row r="36" spans="1:12" ht="12.75">
      <c r="A36" s="36">
        <v>323</v>
      </c>
      <c r="B36" s="68" t="s">
        <v>104</v>
      </c>
      <c r="C36" s="38">
        <f>SUM(C37:C45)</f>
        <v>607236.0700000001</v>
      </c>
      <c r="D36" s="38">
        <f t="shared" si="2"/>
        <v>80594.07658106046</v>
      </c>
      <c r="E36" s="38">
        <v>276455.88</v>
      </c>
      <c r="F36" s="38">
        <f>E36/7.5345</f>
        <v>36692.00079633685</v>
      </c>
      <c r="G36" s="38">
        <v>60542.65</v>
      </c>
      <c r="H36" s="38">
        <f>G36*7.5345</f>
        <v>456158.59642500005</v>
      </c>
      <c r="I36" s="38"/>
      <c r="J36" s="38"/>
      <c r="K36" s="9">
        <f>F36/D36*100</f>
        <v>45.526920032928864</v>
      </c>
      <c r="L36" s="10">
        <f>G36/F36*100</f>
        <v>165.0023130001793</v>
      </c>
    </row>
    <row r="37" spans="1:12" ht="12.75">
      <c r="A37" s="40" t="s">
        <v>52</v>
      </c>
      <c r="B37" s="69" t="s">
        <v>105</v>
      </c>
      <c r="C37" s="42">
        <v>34247.21</v>
      </c>
      <c r="D37" s="42">
        <f t="shared" si="2"/>
        <v>4545.3858915654655</v>
      </c>
      <c r="E37" s="42"/>
      <c r="F37" s="42"/>
      <c r="G37" s="42"/>
      <c r="H37" s="42"/>
      <c r="I37" s="42"/>
      <c r="J37" s="42"/>
      <c r="K37" s="9"/>
      <c r="L37" s="10"/>
    </row>
    <row r="38" spans="1:12" ht="12.75">
      <c r="A38" s="40" t="s">
        <v>22</v>
      </c>
      <c r="B38" s="69" t="s">
        <v>106</v>
      </c>
      <c r="C38" s="42">
        <v>332364.08</v>
      </c>
      <c r="D38" s="42">
        <f t="shared" si="2"/>
        <v>44112.294113743446</v>
      </c>
      <c r="E38" s="42"/>
      <c r="F38" s="42"/>
      <c r="G38" s="42"/>
      <c r="H38" s="42"/>
      <c r="I38" s="42"/>
      <c r="J38" s="42"/>
      <c r="K38" s="9"/>
      <c r="L38" s="10"/>
    </row>
    <row r="39" spans="1:12" ht="12.75">
      <c r="A39" s="40">
        <v>3233</v>
      </c>
      <c r="B39" s="69" t="s">
        <v>142</v>
      </c>
      <c r="C39" s="42">
        <v>0</v>
      </c>
      <c r="D39" s="42">
        <f t="shared" si="2"/>
        <v>0</v>
      </c>
      <c r="E39" s="42"/>
      <c r="F39" s="42"/>
      <c r="G39" s="42"/>
      <c r="H39" s="42"/>
      <c r="I39" s="42"/>
      <c r="J39" s="42"/>
      <c r="K39" s="9"/>
      <c r="L39" s="10"/>
    </row>
    <row r="40" spans="1:12" ht="12.75">
      <c r="A40" s="40" t="s">
        <v>41</v>
      </c>
      <c r="B40" s="69" t="s">
        <v>107</v>
      </c>
      <c r="C40" s="42">
        <v>82473.89</v>
      </c>
      <c r="D40" s="42">
        <f t="shared" si="2"/>
        <v>10946.166301678943</v>
      </c>
      <c r="E40" s="42"/>
      <c r="F40" s="42"/>
      <c r="G40" s="42"/>
      <c r="H40" s="42"/>
      <c r="I40" s="42"/>
      <c r="J40" s="42"/>
      <c r="K40" s="9"/>
      <c r="L40" s="10"/>
    </row>
    <row r="41" spans="1:12" ht="12.75">
      <c r="A41" s="40">
        <v>3235</v>
      </c>
      <c r="B41" s="69" t="s">
        <v>108</v>
      </c>
      <c r="C41" s="42">
        <v>10375</v>
      </c>
      <c r="D41" s="42">
        <f t="shared" si="2"/>
        <v>1376.9991373017451</v>
      </c>
      <c r="E41" s="42"/>
      <c r="F41" s="42"/>
      <c r="G41" s="42"/>
      <c r="H41" s="42"/>
      <c r="I41" s="42"/>
      <c r="J41" s="42"/>
      <c r="K41" s="9"/>
      <c r="L41" s="10"/>
    </row>
    <row r="42" spans="1:12" ht="12.75">
      <c r="A42" s="40">
        <v>3236</v>
      </c>
      <c r="B42" s="69" t="s">
        <v>109</v>
      </c>
      <c r="C42" s="42">
        <v>50830</v>
      </c>
      <c r="D42" s="42">
        <f t="shared" si="2"/>
        <v>6746.300351715442</v>
      </c>
      <c r="E42" s="42"/>
      <c r="F42" s="42"/>
      <c r="G42" s="42"/>
      <c r="H42" s="42"/>
      <c r="I42" s="42"/>
      <c r="J42" s="42"/>
      <c r="K42" s="9"/>
      <c r="L42" s="10"/>
    </row>
    <row r="43" spans="1:12" ht="12.75">
      <c r="A43" s="40">
        <v>3237</v>
      </c>
      <c r="B43" s="69" t="s">
        <v>110</v>
      </c>
      <c r="C43" s="42">
        <v>20799.64</v>
      </c>
      <c r="D43" s="42">
        <f t="shared" si="2"/>
        <v>2760.5866348131926</v>
      </c>
      <c r="E43" s="42"/>
      <c r="F43" s="42"/>
      <c r="G43" s="42"/>
      <c r="H43" s="42"/>
      <c r="I43" s="42"/>
      <c r="J43" s="42"/>
      <c r="K43" s="9"/>
      <c r="L43" s="10"/>
    </row>
    <row r="44" spans="1:12" ht="12.75">
      <c r="A44" s="40" t="s">
        <v>28</v>
      </c>
      <c r="B44" s="69" t="s">
        <v>111</v>
      </c>
      <c r="C44" s="42">
        <v>32640</v>
      </c>
      <c r="D44" s="42">
        <f t="shared" si="2"/>
        <v>4332.072466653394</v>
      </c>
      <c r="E44" s="42"/>
      <c r="F44" s="42"/>
      <c r="G44" s="42"/>
      <c r="H44" s="42"/>
      <c r="I44" s="42"/>
      <c r="J44" s="42"/>
      <c r="K44" s="9"/>
      <c r="L44" s="10"/>
    </row>
    <row r="45" spans="1:12" ht="12.75">
      <c r="A45" s="40" t="s">
        <v>20</v>
      </c>
      <c r="B45" s="69" t="s">
        <v>112</v>
      </c>
      <c r="C45" s="42">
        <v>43506.25</v>
      </c>
      <c r="D45" s="42">
        <f t="shared" si="2"/>
        <v>5774.271683588824</v>
      </c>
      <c r="E45" s="42"/>
      <c r="F45" s="42"/>
      <c r="G45" s="42"/>
      <c r="H45" s="42"/>
      <c r="I45" s="42"/>
      <c r="J45" s="42"/>
      <c r="K45" s="9"/>
      <c r="L45" s="10"/>
    </row>
    <row r="46" spans="1:12" ht="25.5">
      <c r="A46" s="36">
        <v>324</v>
      </c>
      <c r="B46" s="68" t="s">
        <v>113</v>
      </c>
      <c r="C46" s="38">
        <f>SUM(C47)</f>
        <v>0</v>
      </c>
      <c r="D46" s="38">
        <f t="shared" si="2"/>
        <v>0</v>
      </c>
      <c r="E46" s="38">
        <f aca="true" t="shared" si="4" ref="E46:J46">SUM(E47)</f>
        <v>0</v>
      </c>
      <c r="F46" s="38">
        <f t="shared" si="4"/>
        <v>0</v>
      </c>
      <c r="G46" s="38">
        <f t="shared" si="4"/>
        <v>140.8</v>
      </c>
      <c r="H46" s="38">
        <f t="shared" si="4"/>
        <v>0</v>
      </c>
      <c r="I46" s="38">
        <f t="shared" si="4"/>
        <v>0</v>
      </c>
      <c r="J46" s="38">
        <f t="shared" si="4"/>
        <v>0</v>
      </c>
      <c r="K46" s="9"/>
      <c r="L46" s="10"/>
    </row>
    <row r="47" spans="1:12" ht="25.5">
      <c r="A47" s="40">
        <v>3241</v>
      </c>
      <c r="B47" s="69" t="s">
        <v>113</v>
      </c>
      <c r="C47" s="42">
        <v>0</v>
      </c>
      <c r="D47" s="42">
        <f t="shared" si="2"/>
        <v>0</v>
      </c>
      <c r="E47" s="42">
        <v>0</v>
      </c>
      <c r="F47" s="42">
        <v>0</v>
      </c>
      <c r="G47" s="42">
        <v>140.8</v>
      </c>
      <c r="H47" s="42">
        <v>0</v>
      </c>
      <c r="I47" s="42"/>
      <c r="J47" s="42"/>
      <c r="K47" s="9"/>
      <c r="L47" s="10"/>
    </row>
    <row r="48" spans="1:12" ht="12.75">
      <c r="A48" s="36">
        <v>329</v>
      </c>
      <c r="B48" s="68" t="s">
        <v>114</v>
      </c>
      <c r="C48" s="38">
        <f>SUM(C49:C54)</f>
        <v>343009.91000000003</v>
      </c>
      <c r="D48" s="38">
        <v>29038.83</v>
      </c>
      <c r="E48" s="38">
        <v>260289.6</v>
      </c>
      <c r="F48" s="38">
        <f>E48/7.5345</f>
        <v>34546.36671311965</v>
      </c>
      <c r="G48" s="38">
        <v>51494.85</v>
      </c>
      <c r="H48" s="38">
        <f>G48*7.5345</f>
        <v>387987.947325</v>
      </c>
      <c r="I48" s="38"/>
      <c r="J48" s="38"/>
      <c r="K48" s="9">
        <f>F48/D48*100</f>
        <v>118.96611093876595</v>
      </c>
      <c r="L48" s="10">
        <f>G48/F48*100</f>
        <v>149.06010356349236</v>
      </c>
    </row>
    <row r="49" spans="1:12" ht="12.75">
      <c r="A49" s="40">
        <v>3292</v>
      </c>
      <c r="B49" s="69" t="s">
        <v>115</v>
      </c>
      <c r="C49" s="42">
        <v>16613.82</v>
      </c>
      <c r="D49" s="42">
        <f t="shared" si="2"/>
        <v>2205.0328488950827</v>
      </c>
      <c r="E49" s="42"/>
      <c r="F49" s="42"/>
      <c r="G49" s="42"/>
      <c r="H49" s="42"/>
      <c r="I49" s="42"/>
      <c r="J49" s="42"/>
      <c r="K49" s="9"/>
      <c r="L49" s="10"/>
    </row>
    <row r="50" spans="1:12" ht="12.75">
      <c r="A50" s="40" t="s">
        <v>132</v>
      </c>
      <c r="B50" s="69" t="s">
        <v>116</v>
      </c>
      <c r="C50" s="42">
        <v>400</v>
      </c>
      <c r="D50" s="42">
        <f t="shared" si="2"/>
        <v>53.08912336585042</v>
      </c>
      <c r="E50" s="42"/>
      <c r="F50" s="42"/>
      <c r="G50" s="42"/>
      <c r="H50" s="42"/>
      <c r="I50" s="42"/>
      <c r="J50" s="42"/>
      <c r="K50" s="9"/>
      <c r="L50" s="10"/>
    </row>
    <row r="51" spans="1:12" ht="12.75">
      <c r="A51" s="40">
        <v>3294</v>
      </c>
      <c r="B51" s="69" t="s">
        <v>117</v>
      </c>
      <c r="C51" s="42">
        <v>1500</v>
      </c>
      <c r="D51" s="42">
        <f t="shared" si="2"/>
        <v>199.08421262193906</v>
      </c>
      <c r="E51" s="42"/>
      <c r="F51" s="42"/>
      <c r="G51" s="42"/>
      <c r="H51" s="42"/>
      <c r="I51" s="42"/>
      <c r="J51" s="42"/>
      <c r="K51" s="9"/>
      <c r="L51" s="10"/>
    </row>
    <row r="52" spans="1:12" ht="12.75">
      <c r="A52" s="40">
        <v>3295</v>
      </c>
      <c r="B52" s="69" t="s">
        <v>118</v>
      </c>
      <c r="C52" s="42">
        <v>59673.79</v>
      </c>
      <c r="D52" s="42">
        <f t="shared" si="2"/>
        <v>7920.0729975446275</v>
      </c>
      <c r="E52" s="42"/>
      <c r="F52" s="42"/>
      <c r="G52" s="42"/>
      <c r="H52" s="42"/>
      <c r="I52" s="42"/>
      <c r="J52" s="42"/>
      <c r="K52" s="9"/>
      <c r="L52" s="10"/>
    </row>
    <row r="53" spans="1:12" ht="12.75">
      <c r="A53" s="40">
        <v>3296</v>
      </c>
      <c r="B53" s="69" t="s">
        <v>222</v>
      </c>
      <c r="C53" s="42">
        <v>37857.15</v>
      </c>
      <c r="D53" s="42">
        <f t="shared" si="2"/>
        <v>5024.507266573761</v>
      </c>
      <c r="E53" s="42"/>
      <c r="F53" s="42"/>
      <c r="G53" s="42"/>
      <c r="H53" s="42"/>
      <c r="I53" s="42"/>
      <c r="J53" s="42"/>
      <c r="K53" s="9"/>
      <c r="L53" s="10"/>
    </row>
    <row r="54" spans="1:12" ht="12.75">
      <c r="A54" s="40" t="s">
        <v>17</v>
      </c>
      <c r="B54" s="69" t="s">
        <v>114</v>
      </c>
      <c r="C54" s="42">
        <v>226965.15</v>
      </c>
      <c r="D54" s="42">
        <f t="shared" si="2"/>
        <v>30123.45212024686</v>
      </c>
      <c r="E54" s="42"/>
      <c r="F54" s="42"/>
      <c r="G54" s="42"/>
      <c r="H54" s="42"/>
      <c r="I54" s="42"/>
      <c r="J54" s="42"/>
      <c r="K54" s="9"/>
      <c r="L54" s="10"/>
    </row>
    <row r="55" spans="1:12" ht="12.75">
      <c r="A55" s="36">
        <v>34</v>
      </c>
      <c r="B55" s="68" t="s">
        <v>119</v>
      </c>
      <c r="C55" s="38">
        <f>SUM(C56)</f>
        <v>40135.18</v>
      </c>
      <c r="D55" s="38">
        <f t="shared" si="2"/>
        <v>5326.853805826531</v>
      </c>
      <c r="E55" s="38">
        <f>SUM(E56)</f>
        <v>21096.58</v>
      </c>
      <c r="F55" s="38">
        <f>SUM(F56)</f>
        <v>2799.9973455438317</v>
      </c>
      <c r="G55" s="38">
        <v>1800</v>
      </c>
      <c r="H55" s="38">
        <f>SUM(H56)</f>
        <v>13562.1</v>
      </c>
      <c r="I55" s="38">
        <v>2800</v>
      </c>
      <c r="J55" s="38">
        <v>2800</v>
      </c>
      <c r="K55" s="9">
        <f>F55/D55*100</f>
        <v>52.563810602070305</v>
      </c>
      <c r="L55" s="10">
        <f>G55/F55*100</f>
        <v>64.28577522991878</v>
      </c>
    </row>
    <row r="56" spans="1:12" ht="12.75">
      <c r="A56" s="36">
        <v>343</v>
      </c>
      <c r="B56" s="68" t="s">
        <v>120</v>
      </c>
      <c r="C56" s="38">
        <f>SUM(C57:C58)</f>
        <v>40135.18</v>
      </c>
      <c r="D56" s="38">
        <f t="shared" si="2"/>
        <v>5326.853805826531</v>
      </c>
      <c r="E56" s="38">
        <v>21096.58</v>
      </c>
      <c r="F56" s="38">
        <f>E56/7.5345</f>
        <v>2799.9973455438317</v>
      </c>
      <c r="G56" s="38">
        <v>1800</v>
      </c>
      <c r="H56" s="38">
        <f>G56*7.5345</f>
        <v>13562.1</v>
      </c>
      <c r="I56" s="38"/>
      <c r="J56" s="38"/>
      <c r="K56" s="9">
        <f>F56/D56*100</f>
        <v>52.563810602070305</v>
      </c>
      <c r="L56" s="10">
        <f>G56/F56*100</f>
        <v>64.28577522991878</v>
      </c>
    </row>
    <row r="57" spans="1:12" ht="12.75">
      <c r="A57" s="40" t="s">
        <v>33</v>
      </c>
      <c r="B57" s="69" t="s">
        <v>121</v>
      </c>
      <c r="C57" s="42">
        <v>13992.53</v>
      </c>
      <c r="D57" s="42">
        <f t="shared" si="2"/>
        <v>1857.1278784259075</v>
      </c>
      <c r="E57" s="42"/>
      <c r="F57" s="42"/>
      <c r="G57" s="42"/>
      <c r="H57" s="42"/>
      <c r="I57" s="42"/>
      <c r="J57" s="42"/>
      <c r="K57" s="9"/>
      <c r="L57" s="10"/>
    </row>
    <row r="58" spans="1:12" ht="12.75">
      <c r="A58" s="40">
        <v>3433</v>
      </c>
      <c r="B58" s="69" t="s">
        <v>223</v>
      </c>
      <c r="C58" s="42">
        <v>26142.65</v>
      </c>
      <c r="D58" s="42">
        <f t="shared" si="2"/>
        <v>3469.7259274006237</v>
      </c>
      <c r="E58" s="42"/>
      <c r="F58" s="42"/>
      <c r="G58" s="42"/>
      <c r="H58" s="42"/>
      <c r="I58" s="42"/>
      <c r="J58" s="42"/>
      <c r="K58" s="9"/>
      <c r="L58" s="10"/>
    </row>
    <row r="59" spans="1:12" ht="25.5">
      <c r="A59" s="36">
        <v>36</v>
      </c>
      <c r="B59" s="68" t="s">
        <v>135</v>
      </c>
      <c r="C59" s="38">
        <f>SUM(C60)</f>
        <v>0</v>
      </c>
      <c r="D59" s="38">
        <f t="shared" si="2"/>
        <v>0</v>
      </c>
      <c r="E59" s="38">
        <f aca="true" t="shared" si="5" ref="E59:J59">E60+E62</f>
        <v>0</v>
      </c>
      <c r="F59" s="38">
        <f t="shared" si="5"/>
        <v>0</v>
      </c>
      <c r="G59" s="38">
        <f t="shared" si="5"/>
        <v>0</v>
      </c>
      <c r="H59" s="38">
        <f t="shared" si="5"/>
        <v>0</v>
      </c>
      <c r="I59" s="38">
        <f t="shared" si="5"/>
        <v>0</v>
      </c>
      <c r="J59" s="38">
        <f t="shared" si="5"/>
        <v>0</v>
      </c>
      <c r="K59" s="9"/>
      <c r="L59" s="10"/>
    </row>
    <row r="60" spans="1:12" ht="25.5">
      <c r="A60" s="36">
        <v>366</v>
      </c>
      <c r="B60" s="68" t="s">
        <v>135</v>
      </c>
      <c r="C60" s="38">
        <f>SUM(C62)</f>
        <v>0</v>
      </c>
      <c r="D60" s="38">
        <f t="shared" si="2"/>
        <v>0</v>
      </c>
      <c r="E60" s="38">
        <f>E61</f>
        <v>0</v>
      </c>
      <c r="F60" s="38">
        <f>F61</f>
        <v>0</v>
      </c>
      <c r="G60" s="38">
        <f>G61</f>
        <v>0</v>
      </c>
      <c r="H60" s="38">
        <f>H61</f>
        <v>0</v>
      </c>
      <c r="I60" s="38">
        <v>0</v>
      </c>
      <c r="J60" s="38">
        <v>0</v>
      </c>
      <c r="K60" s="9"/>
      <c r="L60" s="10"/>
    </row>
    <row r="61" spans="1:12" ht="25.5">
      <c r="A61" s="40">
        <v>3661</v>
      </c>
      <c r="B61" s="69" t="s">
        <v>135</v>
      </c>
      <c r="C61" s="42">
        <v>0</v>
      </c>
      <c r="D61" s="38">
        <f t="shared" si="2"/>
        <v>0</v>
      </c>
      <c r="E61" s="42">
        <v>0</v>
      </c>
      <c r="F61" s="42">
        <v>0</v>
      </c>
      <c r="G61" s="42">
        <v>0</v>
      </c>
      <c r="H61" s="42">
        <v>0</v>
      </c>
      <c r="I61" s="42"/>
      <c r="J61" s="42"/>
      <c r="K61" s="9"/>
      <c r="L61" s="10"/>
    </row>
    <row r="62" spans="1:12" ht="25.5">
      <c r="A62" s="36">
        <v>369</v>
      </c>
      <c r="B62" s="68" t="s">
        <v>136</v>
      </c>
      <c r="C62" s="38">
        <v>0</v>
      </c>
      <c r="D62" s="38">
        <f t="shared" si="2"/>
        <v>0</v>
      </c>
      <c r="E62" s="38">
        <f aca="true" t="shared" si="6" ref="E62:J62">E63</f>
        <v>0</v>
      </c>
      <c r="F62" s="38">
        <f t="shared" si="6"/>
        <v>0</v>
      </c>
      <c r="G62" s="38">
        <f t="shared" si="6"/>
        <v>0</v>
      </c>
      <c r="H62" s="38">
        <f t="shared" si="6"/>
        <v>0</v>
      </c>
      <c r="I62" s="38">
        <f t="shared" si="6"/>
        <v>0</v>
      </c>
      <c r="J62" s="38">
        <f t="shared" si="6"/>
        <v>0</v>
      </c>
      <c r="K62" s="9"/>
      <c r="L62" s="10"/>
    </row>
    <row r="63" spans="1:12" ht="25.5">
      <c r="A63" s="40">
        <v>3691</v>
      </c>
      <c r="B63" s="69" t="s">
        <v>136</v>
      </c>
      <c r="C63" s="42">
        <v>0</v>
      </c>
      <c r="D63" s="38">
        <f t="shared" si="2"/>
        <v>0</v>
      </c>
      <c r="E63" s="42">
        <v>0</v>
      </c>
      <c r="F63" s="42">
        <v>0</v>
      </c>
      <c r="G63" s="42">
        <v>0</v>
      </c>
      <c r="H63" s="42">
        <v>0</v>
      </c>
      <c r="I63" s="42"/>
      <c r="J63" s="42"/>
      <c r="K63" s="9"/>
      <c r="L63" s="10"/>
    </row>
    <row r="64" spans="1:12" ht="25.5">
      <c r="A64" s="36">
        <v>37</v>
      </c>
      <c r="B64" s="68" t="s">
        <v>137</v>
      </c>
      <c r="C64" s="38">
        <f>SUM(C65)</f>
        <v>544546.85</v>
      </c>
      <c r="D64" s="38">
        <f t="shared" si="2"/>
        <v>72273.7872453381</v>
      </c>
      <c r="E64" s="38">
        <f>SUM(E65)</f>
        <v>545208.85</v>
      </c>
      <c r="F64" s="38">
        <f>SUM(F65)</f>
        <v>72361.64974450858</v>
      </c>
      <c r="G64" s="38">
        <f>SUM(G65)</f>
        <v>78000</v>
      </c>
      <c r="H64" s="38">
        <f>SUM(H65)</f>
        <v>587691</v>
      </c>
      <c r="I64" s="38">
        <v>72361.65</v>
      </c>
      <c r="J64" s="38">
        <v>72361.65</v>
      </c>
      <c r="K64" s="9">
        <f>F64/D64*100</f>
        <v>100.12156897060373</v>
      </c>
      <c r="L64" s="10">
        <f>G64/F64*100</f>
        <v>107.79190396487512</v>
      </c>
    </row>
    <row r="65" spans="1:12" ht="25.5">
      <c r="A65" s="36">
        <v>372</v>
      </c>
      <c r="B65" s="68" t="s">
        <v>137</v>
      </c>
      <c r="C65" s="38">
        <f>SUM(C66)</f>
        <v>544546.85</v>
      </c>
      <c r="D65" s="38">
        <f t="shared" si="2"/>
        <v>72273.7872453381</v>
      </c>
      <c r="E65" s="38">
        <v>545208.85</v>
      </c>
      <c r="F65" s="38">
        <f>E65/7.5345</f>
        <v>72361.64974450858</v>
      </c>
      <c r="G65" s="38">
        <v>78000</v>
      </c>
      <c r="H65" s="38">
        <f>G65*7.5345</f>
        <v>587691</v>
      </c>
      <c r="I65" s="38"/>
      <c r="J65" s="38"/>
      <c r="K65" s="9">
        <f>F65/D65*100</f>
        <v>100.12156897060373</v>
      </c>
      <c r="L65" s="10">
        <f>G65/F65*100</f>
        <v>107.79190396487512</v>
      </c>
    </row>
    <row r="66" spans="1:12" ht="25.5">
      <c r="A66" s="40">
        <v>3722</v>
      </c>
      <c r="B66" s="69" t="s">
        <v>137</v>
      </c>
      <c r="C66" s="42">
        <v>544546.85</v>
      </c>
      <c r="D66" s="42">
        <f t="shared" si="2"/>
        <v>72273.7872453381</v>
      </c>
      <c r="E66" s="42"/>
      <c r="F66" s="42"/>
      <c r="G66" s="42"/>
      <c r="H66" s="42"/>
      <c r="I66" s="42"/>
      <c r="J66" s="42"/>
      <c r="K66" s="9"/>
      <c r="L66" s="10"/>
    </row>
    <row r="67" spans="1:12" ht="12.75">
      <c r="A67" s="36">
        <v>38</v>
      </c>
      <c r="B67" s="68" t="s">
        <v>348</v>
      </c>
      <c r="C67" s="38">
        <f>C69+C70</f>
        <v>9900.73</v>
      </c>
      <c r="D67" s="38">
        <f t="shared" si="2"/>
        <v>1314.0526909549405</v>
      </c>
      <c r="E67" s="38">
        <v>0</v>
      </c>
      <c r="F67" s="38">
        <v>0</v>
      </c>
      <c r="G67" s="38">
        <f>SUM(G68:G70)</f>
        <v>1763.8899999999999</v>
      </c>
      <c r="H67" s="38">
        <v>0</v>
      </c>
      <c r="I67" s="38">
        <v>0</v>
      </c>
      <c r="J67" s="38">
        <v>0</v>
      </c>
      <c r="K67" s="9"/>
      <c r="L67" s="10"/>
    </row>
    <row r="68" spans="1:12" ht="12.75">
      <c r="A68" s="36">
        <v>381</v>
      </c>
      <c r="B68" s="68" t="s">
        <v>346</v>
      </c>
      <c r="C68" s="38">
        <f>C69</f>
        <v>6151.5</v>
      </c>
      <c r="D68" s="38">
        <f t="shared" si="2"/>
        <v>816.4443559625721</v>
      </c>
      <c r="E68" s="38">
        <v>0</v>
      </c>
      <c r="F68" s="38">
        <v>0</v>
      </c>
      <c r="G68" s="38">
        <v>0</v>
      </c>
      <c r="H68" s="38">
        <v>0</v>
      </c>
      <c r="I68" s="38"/>
      <c r="J68" s="38"/>
      <c r="K68" s="9"/>
      <c r="L68" s="10"/>
    </row>
    <row r="69" spans="1:12" ht="12.75">
      <c r="A69" s="40">
        <v>3812</v>
      </c>
      <c r="B69" s="69" t="s">
        <v>347</v>
      </c>
      <c r="C69" s="42">
        <v>6151.5</v>
      </c>
      <c r="D69" s="42">
        <f t="shared" si="2"/>
        <v>816.4443559625721</v>
      </c>
      <c r="E69" s="42">
        <v>0</v>
      </c>
      <c r="F69" s="42">
        <v>0</v>
      </c>
      <c r="G69" s="42">
        <v>1190.82</v>
      </c>
      <c r="H69" s="42">
        <v>0</v>
      </c>
      <c r="I69" s="42"/>
      <c r="J69" s="42"/>
      <c r="K69" s="9"/>
      <c r="L69" s="10"/>
    </row>
    <row r="70" spans="1:12" ht="12.75">
      <c r="A70" s="40">
        <v>383</v>
      </c>
      <c r="B70" s="69" t="s">
        <v>350</v>
      </c>
      <c r="C70" s="42">
        <v>3749.23</v>
      </c>
      <c r="D70" s="42">
        <f t="shared" si="2"/>
        <v>497.60833499236844</v>
      </c>
      <c r="E70" s="42">
        <v>0</v>
      </c>
      <c r="F70" s="42">
        <v>0</v>
      </c>
      <c r="G70" s="42">
        <v>573.07</v>
      </c>
      <c r="H70" s="42">
        <v>0</v>
      </c>
      <c r="I70" s="42"/>
      <c r="J70" s="42"/>
      <c r="K70" s="9"/>
      <c r="L70" s="10"/>
    </row>
    <row r="71" spans="1:12" ht="12.75">
      <c r="A71" s="94">
        <v>4</v>
      </c>
      <c r="B71" s="98" t="s">
        <v>139</v>
      </c>
      <c r="C71" s="89">
        <f>SUM(C72,C76,C87,C89)</f>
        <v>233764.3</v>
      </c>
      <c r="D71" s="89">
        <f t="shared" si="2"/>
        <v>31025.854403079167</v>
      </c>
      <c r="E71" s="89">
        <f aca="true" t="shared" si="7" ref="E71:J71">SUM(E72,E76,E87)</f>
        <v>190020.09</v>
      </c>
      <c r="F71" s="89">
        <f t="shared" si="7"/>
        <v>25220</v>
      </c>
      <c r="G71" s="89">
        <f t="shared" si="7"/>
        <v>35005.09</v>
      </c>
      <c r="H71" s="89">
        <f t="shared" si="7"/>
        <v>263745.85060500004</v>
      </c>
      <c r="I71" s="89">
        <f t="shared" si="7"/>
        <v>24590</v>
      </c>
      <c r="J71" s="89">
        <f t="shared" si="7"/>
        <v>24590</v>
      </c>
      <c r="K71" s="90">
        <f>F71/D71*100</f>
        <v>81.28704425782722</v>
      </c>
      <c r="L71" s="10">
        <f>G71/F71*100</f>
        <v>138.79892942109436</v>
      </c>
    </row>
    <row r="72" spans="1:12" ht="25.5">
      <c r="A72" s="36">
        <v>41</v>
      </c>
      <c r="B72" s="68" t="s">
        <v>164</v>
      </c>
      <c r="C72" s="38">
        <f>C73</f>
        <v>0</v>
      </c>
      <c r="D72" s="38">
        <f t="shared" si="2"/>
        <v>0</v>
      </c>
      <c r="E72" s="38">
        <f aca="true" t="shared" si="8" ref="E72:J72">SUM(E73)</f>
        <v>0</v>
      </c>
      <c r="F72" s="38">
        <f t="shared" si="8"/>
        <v>0</v>
      </c>
      <c r="G72" s="38">
        <f t="shared" si="8"/>
        <v>0</v>
      </c>
      <c r="H72" s="38">
        <f t="shared" si="8"/>
        <v>0</v>
      </c>
      <c r="I72" s="38">
        <f t="shared" si="8"/>
        <v>0</v>
      </c>
      <c r="J72" s="38">
        <f t="shared" si="8"/>
        <v>0</v>
      </c>
      <c r="K72" s="9"/>
      <c r="L72" s="10"/>
    </row>
    <row r="73" spans="1:12" ht="12.75">
      <c r="A73" s="36">
        <v>412</v>
      </c>
      <c r="B73" s="68" t="s">
        <v>140</v>
      </c>
      <c r="C73" s="38">
        <f>SUM(C74:C75)</f>
        <v>0</v>
      </c>
      <c r="D73" s="38">
        <f t="shared" si="2"/>
        <v>0</v>
      </c>
      <c r="E73" s="38">
        <f>SUM(E74:E75)</f>
        <v>0</v>
      </c>
      <c r="F73" s="38">
        <f>SUM(F74:F75)</f>
        <v>0</v>
      </c>
      <c r="G73" s="38">
        <f>SUM(G74:G75)</f>
        <v>0</v>
      </c>
      <c r="H73" s="38">
        <f>SUM(H74:H75)</f>
        <v>0</v>
      </c>
      <c r="I73" s="38"/>
      <c r="J73" s="38"/>
      <c r="K73" s="9"/>
      <c r="L73" s="10"/>
    </row>
    <row r="74" spans="1:12" ht="12.75">
      <c r="A74" s="40">
        <v>4121</v>
      </c>
      <c r="B74" s="69" t="s">
        <v>140</v>
      </c>
      <c r="C74" s="42">
        <v>0</v>
      </c>
      <c r="D74" s="38">
        <f t="shared" si="2"/>
        <v>0</v>
      </c>
      <c r="E74" s="42">
        <v>0</v>
      </c>
      <c r="F74" s="42">
        <v>0</v>
      </c>
      <c r="G74" s="42">
        <v>0</v>
      </c>
      <c r="H74" s="42">
        <v>0</v>
      </c>
      <c r="I74" s="42"/>
      <c r="J74" s="42"/>
      <c r="K74" s="9"/>
      <c r="L74" s="10"/>
    </row>
    <row r="75" spans="1:12" ht="12.75">
      <c r="A75" s="40">
        <v>4126</v>
      </c>
      <c r="B75" s="69" t="s">
        <v>224</v>
      </c>
      <c r="C75" s="42"/>
      <c r="D75" s="38">
        <f t="shared" si="2"/>
        <v>0</v>
      </c>
      <c r="E75" s="42">
        <v>0</v>
      </c>
      <c r="F75" s="42">
        <v>0</v>
      </c>
      <c r="G75" s="42">
        <v>0</v>
      </c>
      <c r="H75" s="42">
        <v>0</v>
      </c>
      <c r="I75" s="42"/>
      <c r="J75" s="42"/>
      <c r="K75" s="9"/>
      <c r="L75" s="10"/>
    </row>
    <row r="76" spans="1:12" ht="25.5">
      <c r="A76" s="36">
        <v>42</v>
      </c>
      <c r="B76" s="68" t="s">
        <v>122</v>
      </c>
      <c r="C76" s="38">
        <f>C77+C85</f>
        <v>233764.3</v>
      </c>
      <c r="D76" s="38">
        <f t="shared" si="2"/>
        <v>31025.854403079167</v>
      </c>
      <c r="E76" s="38">
        <f>E77+E85</f>
        <v>190020.09</v>
      </c>
      <c r="F76" s="38">
        <f>F77+F85</f>
        <v>25220</v>
      </c>
      <c r="G76" s="38">
        <f>G77+G85</f>
        <v>35005.09</v>
      </c>
      <c r="H76" s="38">
        <f>H77+H85</f>
        <v>263745.85060500004</v>
      </c>
      <c r="I76" s="38">
        <v>24590</v>
      </c>
      <c r="J76" s="38">
        <v>24590</v>
      </c>
      <c r="K76" s="9">
        <f>F76/D76*100</f>
        <v>81.28704425782722</v>
      </c>
      <c r="L76" s="10">
        <f>G76/F76*100</f>
        <v>138.79892942109436</v>
      </c>
    </row>
    <row r="77" spans="1:12" ht="12.75">
      <c r="A77" s="36">
        <v>422</v>
      </c>
      <c r="B77" s="68" t="s">
        <v>123</v>
      </c>
      <c r="C77" s="38">
        <f>SUM(C78:C84)</f>
        <v>29297.5</v>
      </c>
      <c r="D77" s="38">
        <v>5753.54</v>
      </c>
      <c r="E77" s="38">
        <v>4972.77</v>
      </c>
      <c r="F77" s="38">
        <f>E77/7.5345</f>
        <v>660</v>
      </c>
      <c r="G77" s="38">
        <v>2815.09</v>
      </c>
      <c r="H77" s="38">
        <f>G77*7.5345</f>
        <v>21210.295605000003</v>
      </c>
      <c r="I77" s="38"/>
      <c r="J77" s="38"/>
      <c r="K77" s="9">
        <f>F77/D77*100</f>
        <v>11.471198601208995</v>
      </c>
      <c r="L77" s="10">
        <f>G77/F77*100</f>
        <v>426.52878787878785</v>
      </c>
    </row>
    <row r="78" spans="1:12" ht="12.75">
      <c r="A78" s="40" t="s">
        <v>24</v>
      </c>
      <c r="B78" s="69" t="s">
        <v>124</v>
      </c>
      <c r="C78" s="42">
        <v>15000</v>
      </c>
      <c r="D78" s="42">
        <f aca="true" t="shared" si="9" ref="D78:D94">C78/7.5345</f>
        <v>1990.8421262193906</v>
      </c>
      <c r="E78" s="42">
        <v>0</v>
      </c>
      <c r="F78" s="42">
        <v>0</v>
      </c>
      <c r="G78" s="42">
        <v>0</v>
      </c>
      <c r="H78" s="42">
        <v>0</v>
      </c>
      <c r="I78" s="42"/>
      <c r="J78" s="42"/>
      <c r="K78" s="9"/>
      <c r="L78" s="10"/>
    </row>
    <row r="79" spans="1:12" ht="12.75">
      <c r="A79" s="40">
        <v>4222</v>
      </c>
      <c r="B79" s="69" t="s">
        <v>125</v>
      </c>
      <c r="C79" s="42">
        <v>14297.5</v>
      </c>
      <c r="D79" s="42">
        <f t="shared" si="9"/>
        <v>1897.6043533081158</v>
      </c>
      <c r="E79" s="42">
        <v>0</v>
      </c>
      <c r="F79" s="42">
        <v>0</v>
      </c>
      <c r="G79" s="42">
        <v>0</v>
      </c>
      <c r="H79" s="42">
        <v>0</v>
      </c>
      <c r="I79" s="42"/>
      <c r="J79" s="42"/>
      <c r="K79" s="9"/>
      <c r="L79" s="10"/>
    </row>
    <row r="80" spans="1:12" ht="12.75">
      <c r="A80" s="40">
        <v>4223</v>
      </c>
      <c r="B80" s="69" t="s">
        <v>126</v>
      </c>
      <c r="C80" s="42"/>
      <c r="D80" s="42">
        <f t="shared" si="9"/>
        <v>0</v>
      </c>
      <c r="E80" s="42">
        <v>0</v>
      </c>
      <c r="F80" s="42">
        <v>0</v>
      </c>
      <c r="G80" s="42">
        <v>0</v>
      </c>
      <c r="H80" s="42">
        <v>0</v>
      </c>
      <c r="I80" s="42"/>
      <c r="J80" s="42"/>
      <c r="K80" s="9"/>
      <c r="L80" s="10"/>
    </row>
    <row r="81" spans="1:12" ht="12.75">
      <c r="A81" s="40">
        <v>4224</v>
      </c>
      <c r="B81" s="69" t="s">
        <v>127</v>
      </c>
      <c r="C81" s="42">
        <v>0</v>
      </c>
      <c r="D81" s="42">
        <f t="shared" si="9"/>
        <v>0</v>
      </c>
      <c r="E81" s="42">
        <v>0</v>
      </c>
      <c r="F81" s="42">
        <v>0</v>
      </c>
      <c r="G81" s="42">
        <v>0</v>
      </c>
      <c r="H81" s="42">
        <v>0</v>
      </c>
      <c r="I81" s="42"/>
      <c r="J81" s="42"/>
      <c r="K81" s="9"/>
      <c r="L81" s="10"/>
    </row>
    <row r="82" spans="1:12" ht="12.75">
      <c r="A82" s="40">
        <v>4225</v>
      </c>
      <c r="B82" s="69" t="s">
        <v>138</v>
      </c>
      <c r="C82" s="42">
        <v>0</v>
      </c>
      <c r="D82" s="42">
        <f t="shared" si="9"/>
        <v>0</v>
      </c>
      <c r="E82" s="42">
        <v>0</v>
      </c>
      <c r="F82" s="42">
        <v>0</v>
      </c>
      <c r="G82" s="42">
        <v>0</v>
      </c>
      <c r="H82" s="42">
        <v>0</v>
      </c>
      <c r="I82" s="42"/>
      <c r="J82" s="42"/>
      <c r="K82" s="9"/>
      <c r="L82" s="10"/>
    </row>
    <row r="83" spans="1:12" ht="12.75">
      <c r="A83" s="40">
        <v>4226</v>
      </c>
      <c r="B83" s="69" t="s">
        <v>128</v>
      </c>
      <c r="C83" s="42">
        <v>0</v>
      </c>
      <c r="D83" s="42">
        <f t="shared" si="9"/>
        <v>0</v>
      </c>
      <c r="E83" s="42">
        <v>0</v>
      </c>
      <c r="F83" s="42">
        <v>0</v>
      </c>
      <c r="G83" s="42">
        <v>0</v>
      </c>
      <c r="H83" s="42">
        <v>0</v>
      </c>
      <c r="I83" s="42"/>
      <c r="J83" s="42"/>
      <c r="K83" s="9"/>
      <c r="L83" s="10"/>
    </row>
    <row r="84" spans="1:12" ht="12.75">
      <c r="A84" s="40">
        <v>4227</v>
      </c>
      <c r="B84" s="69" t="s">
        <v>129</v>
      </c>
      <c r="C84" s="42">
        <v>0</v>
      </c>
      <c r="D84" s="42">
        <f t="shared" si="9"/>
        <v>0</v>
      </c>
      <c r="E84" s="42">
        <v>0</v>
      </c>
      <c r="F84" s="42">
        <v>0</v>
      </c>
      <c r="G84" s="42">
        <v>0</v>
      </c>
      <c r="H84" s="42">
        <v>0</v>
      </c>
      <c r="I84" s="42"/>
      <c r="J84" s="42"/>
      <c r="K84" s="9"/>
      <c r="L84" s="10"/>
    </row>
    <row r="85" spans="1:12" ht="25.5">
      <c r="A85" s="36">
        <v>424</v>
      </c>
      <c r="B85" s="68" t="s">
        <v>141</v>
      </c>
      <c r="C85" s="38">
        <f>C86</f>
        <v>204466.8</v>
      </c>
      <c r="D85" s="38">
        <f t="shared" si="9"/>
        <v>27137.40792355166</v>
      </c>
      <c r="E85" s="38">
        <v>185047.32</v>
      </c>
      <c r="F85" s="38">
        <f>F86</f>
        <v>24560</v>
      </c>
      <c r="G85" s="38">
        <v>32190</v>
      </c>
      <c r="H85" s="38">
        <f>H86</f>
        <v>242535.55500000002</v>
      </c>
      <c r="I85" s="38"/>
      <c r="J85" s="38"/>
      <c r="K85" s="9">
        <f>F85/D85*100</f>
        <v>90.50237984846441</v>
      </c>
      <c r="L85" s="10">
        <f>G85/F85*100</f>
        <v>131.0667752442997</v>
      </c>
    </row>
    <row r="86" spans="1:12" ht="12.75">
      <c r="A86" s="40">
        <v>4241</v>
      </c>
      <c r="B86" s="69" t="s">
        <v>130</v>
      </c>
      <c r="C86" s="80">
        <v>204466.8</v>
      </c>
      <c r="D86" s="38">
        <f t="shared" si="9"/>
        <v>27137.40792355166</v>
      </c>
      <c r="E86" s="42">
        <v>185047.32</v>
      </c>
      <c r="F86" s="42">
        <f>E86/7.5345</f>
        <v>24560</v>
      </c>
      <c r="G86" s="42">
        <v>32190</v>
      </c>
      <c r="H86" s="42">
        <f>G86*7.5345</f>
        <v>242535.55500000002</v>
      </c>
      <c r="I86" s="42"/>
      <c r="J86" s="42"/>
      <c r="K86" s="9">
        <f>F86/D86*100</f>
        <v>90.50237984846441</v>
      </c>
      <c r="L86" s="10">
        <f>G86/F86*100</f>
        <v>131.0667752442997</v>
      </c>
    </row>
    <row r="87" spans="1:12" ht="12.75">
      <c r="A87" s="36">
        <v>426</v>
      </c>
      <c r="B87" s="68" t="s">
        <v>225</v>
      </c>
      <c r="C87" s="38">
        <f>C88</f>
        <v>0</v>
      </c>
      <c r="D87" s="38">
        <f t="shared" si="9"/>
        <v>0</v>
      </c>
      <c r="E87" s="38">
        <f>E88</f>
        <v>0</v>
      </c>
      <c r="F87" s="38">
        <f>F88</f>
        <v>0</v>
      </c>
      <c r="G87" s="38">
        <f>G88</f>
        <v>0</v>
      </c>
      <c r="H87" s="38">
        <f>H88</f>
        <v>0</v>
      </c>
      <c r="I87" s="38">
        <v>0</v>
      </c>
      <c r="J87" s="38">
        <v>0</v>
      </c>
      <c r="K87" s="9"/>
      <c r="L87" s="10"/>
    </row>
    <row r="88" spans="1:12" ht="12.75">
      <c r="A88" s="40">
        <v>4262</v>
      </c>
      <c r="B88" s="69" t="s">
        <v>225</v>
      </c>
      <c r="C88" s="80">
        <v>0</v>
      </c>
      <c r="D88" s="42">
        <f t="shared" si="9"/>
        <v>0</v>
      </c>
      <c r="E88" s="42">
        <v>0</v>
      </c>
      <c r="F88" s="42">
        <v>0</v>
      </c>
      <c r="G88" s="42">
        <v>0</v>
      </c>
      <c r="H88" s="42">
        <v>0</v>
      </c>
      <c r="I88" s="42"/>
      <c r="J88" s="42"/>
      <c r="K88" s="9"/>
      <c r="L88" s="10"/>
    </row>
    <row r="89" spans="1:12" ht="25.5">
      <c r="A89" s="36">
        <v>45</v>
      </c>
      <c r="B89" s="68" t="s">
        <v>338</v>
      </c>
      <c r="C89" s="38">
        <f>C90</f>
        <v>0</v>
      </c>
      <c r="D89" s="38">
        <f t="shared" si="9"/>
        <v>0</v>
      </c>
      <c r="E89" s="38">
        <f>E90</f>
        <v>0</v>
      </c>
      <c r="F89" s="38">
        <f>F90</f>
        <v>0</v>
      </c>
      <c r="G89" s="38">
        <f>G90</f>
        <v>0</v>
      </c>
      <c r="H89" s="38">
        <f>H90</f>
        <v>0</v>
      </c>
      <c r="I89" s="38">
        <v>0</v>
      </c>
      <c r="J89" s="38">
        <v>0</v>
      </c>
      <c r="K89" s="9"/>
      <c r="L89" s="10"/>
    </row>
    <row r="90" spans="1:12" ht="12.75">
      <c r="A90" s="40">
        <v>4511</v>
      </c>
      <c r="B90" s="69" t="s">
        <v>339</v>
      </c>
      <c r="C90" s="80">
        <v>0</v>
      </c>
      <c r="D90" s="42">
        <f t="shared" si="9"/>
        <v>0</v>
      </c>
      <c r="E90" s="42">
        <v>0</v>
      </c>
      <c r="F90" s="42">
        <v>0</v>
      </c>
      <c r="G90" s="42">
        <v>0</v>
      </c>
      <c r="H90" s="42">
        <v>0</v>
      </c>
      <c r="I90" s="42"/>
      <c r="J90" s="42"/>
      <c r="K90" s="9"/>
      <c r="L90" s="10"/>
    </row>
    <row r="91" spans="1:12" s="39" customFormat="1" ht="25.5">
      <c r="A91" s="87">
        <v>5</v>
      </c>
      <c r="B91" s="88" t="s">
        <v>214</v>
      </c>
      <c r="C91" s="93">
        <f>C92</f>
        <v>0</v>
      </c>
      <c r="D91" s="93">
        <f>D92</f>
        <v>0</v>
      </c>
      <c r="E91" s="89">
        <f aca="true" t="shared" si="10" ref="E91:J92">E92</f>
        <v>0</v>
      </c>
      <c r="F91" s="89">
        <f t="shared" si="10"/>
        <v>0</v>
      </c>
      <c r="G91" s="89">
        <f t="shared" si="10"/>
        <v>0</v>
      </c>
      <c r="H91" s="89">
        <f t="shared" si="10"/>
        <v>0</v>
      </c>
      <c r="I91" s="89">
        <f t="shared" si="10"/>
        <v>0</v>
      </c>
      <c r="J91" s="89">
        <f t="shared" si="10"/>
        <v>0</v>
      </c>
      <c r="K91" s="90">
        <v>0</v>
      </c>
      <c r="L91" s="91">
        <v>0</v>
      </c>
    </row>
    <row r="92" spans="1:12" s="39" customFormat="1" ht="25.5">
      <c r="A92" s="85">
        <v>54</v>
      </c>
      <c r="B92" s="77" t="s">
        <v>215</v>
      </c>
      <c r="C92" s="82">
        <f>C93</f>
        <v>0</v>
      </c>
      <c r="D92" s="38">
        <f t="shared" si="9"/>
        <v>0</v>
      </c>
      <c r="E92" s="38">
        <f t="shared" si="10"/>
        <v>0</v>
      </c>
      <c r="F92" s="38">
        <f t="shared" si="10"/>
        <v>0</v>
      </c>
      <c r="G92" s="38">
        <f t="shared" si="10"/>
        <v>0</v>
      </c>
      <c r="H92" s="38">
        <f t="shared" si="10"/>
        <v>0</v>
      </c>
      <c r="I92" s="38">
        <f t="shared" si="10"/>
        <v>0</v>
      </c>
      <c r="J92" s="38">
        <f t="shared" si="10"/>
        <v>0</v>
      </c>
      <c r="K92" s="9"/>
      <c r="L92" s="10"/>
    </row>
    <row r="93" spans="1:12" ht="25.5">
      <c r="A93" s="86">
        <v>544</v>
      </c>
      <c r="B93" s="76" t="s">
        <v>216</v>
      </c>
      <c r="C93" s="80">
        <v>0</v>
      </c>
      <c r="D93" s="38">
        <f t="shared" si="9"/>
        <v>0</v>
      </c>
      <c r="E93" s="42"/>
      <c r="F93" s="42"/>
      <c r="G93" s="42"/>
      <c r="H93" s="42"/>
      <c r="I93" s="42"/>
      <c r="J93" s="42"/>
      <c r="K93" s="9"/>
      <c r="L93" s="10"/>
    </row>
    <row r="94" spans="1:12" ht="19.5" customHeight="1">
      <c r="A94" s="99" t="s">
        <v>131</v>
      </c>
      <c r="B94" s="100"/>
      <c r="C94" s="89">
        <f>SUM(C71,C12,C91)</f>
        <v>15133953.129999999</v>
      </c>
      <c r="D94" s="89">
        <f t="shared" si="9"/>
        <v>2008620.76182892</v>
      </c>
      <c r="E94" s="89">
        <f aca="true" t="shared" si="11" ref="E94:J94">SUM(E71,E12,E91)</f>
        <v>15074063.209999999</v>
      </c>
      <c r="F94" s="89">
        <f t="shared" si="11"/>
        <v>2000672.0034507932</v>
      </c>
      <c r="G94" s="89">
        <f t="shared" si="11"/>
        <v>2285330.71</v>
      </c>
      <c r="H94" s="89">
        <f t="shared" si="11"/>
        <v>16729215.347690003</v>
      </c>
      <c r="I94" s="89">
        <f t="shared" si="11"/>
        <v>1958119</v>
      </c>
      <c r="J94" s="89">
        <f t="shared" si="11"/>
        <v>1958119</v>
      </c>
      <c r="K94" s="90">
        <f>F94/D94*100</f>
        <v>99.60426783745433</v>
      </c>
      <c r="L94" s="91">
        <f>G94/F94*100</f>
        <v>114.22815464295108</v>
      </c>
    </row>
    <row r="95" spans="1:12" ht="12.75">
      <c r="A95" s="208" t="s">
        <v>380</v>
      </c>
      <c r="B95" s="208"/>
      <c r="C95" s="64"/>
      <c r="D95" s="64"/>
      <c r="E95" s="64"/>
      <c r="F95" s="64"/>
      <c r="G95" s="64"/>
      <c r="H95" s="64"/>
      <c r="I95" s="64"/>
      <c r="J95" s="64"/>
      <c r="K95" s="70"/>
      <c r="L95" s="65"/>
    </row>
    <row r="96" spans="1:12" ht="19.5" customHeight="1">
      <c r="A96" s="201" t="s">
        <v>166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</row>
    <row r="97" spans="1:12" s="32" customFormat="1" ht="39" customHeight="1">
      <c r="A97" s="28" t="s">
        <v>217</v>
      </c>
      <c r="B97" s="29" t="s">
        <v>218</v>
      </c>
      <c r="C97" s="30" t="s">
        <v>390</v>
      </c>
      <c r="D97" s="30" t="s">
        <v>418</v>
      </c>
      <c r="E97" s="31" t="s">
        <v>363</v>
      </c>
      <c r="F97" s="31" t="s">
        <v>364</v>
      </c>
      <c r="G97" s="31" t="s">
        <v>407</v>
      </c>
      <c r="H97" s="31" t="s">
        <v>408</v>
      </c>
      <c r="I97" s="31" t="s">
        <v>377</v>
      </c>
      <c r="J97" s="31" t="s">
        <v>378</v>
      </c>
      <c r="K97" s="5" t="s">
        <v>72</v>
      </c>
      <c r="L97" s="6" t="s">
        <v>72</v>
      </c>
    </row>
    <row r="98" spans="1:12" s="72" customFormat="1" ht="13.5" customHeight="1">
      <c r="A98" s="204">
        <v>1</v>
      </c>
      <c r="B98" s="204"/>
      <c r="C98" s="33">
        <v>2</v>
      </c>
      <c r="D98" s="33">
        <v>3</v>
      </c>
      <c r="E98" s="34">
        <v>4</v>
      </c>
      <c r="F98" s="34">
        <v>5</v>
      </c>
      <c r="G98" s="34">
        <v>6</v>
      </c>
      <c r="H98" s="34">
        <v>7</v>
      </c>
      <c r="I98" s="34">
        <v>8</v>
      </c>
      <c r="J98" s="34">
        <v>9</v>
      </c>
      <c r="K98" s="34" t="s">
        <v>419</v>
      </c>
      <c r="L98" s="71" t="s">
        <v>406</v>
      </c>
    </row>
    <row r="99" spans="1:12" ht="19.5" customHeight="1">
      <c r="A99" s="59">
        <v>1</v>
      </c>
      <c r="B99" s="59" t="s">
        <v>155</v>
      </c>
      <c r="C99" s="49">
        <v>1968989.27</v>
      </c>
      <c r="D99" s="49">
        <f>C99/7.5345</f>
        <v>261329.7856526644</v>
      </c>
      <c r="E99" s="49">
        <v>814100.94</v>
      </c>
      <c r="F99" s="49">
        <f aca="true" t="shared" si="12" ref="F99:F104">E99/7.5345</f>
        <v>108049.76308978697</v>
      </c>
      <c r="G99" s="49">
        <v>267737.75</v>
      </c>
      <c r="H99" s="49">
        <f aca="true" t="shared" si="13" ref="H99:H104">G99*7.5345</f>
        <v>2017270.077375</v>
      </c>
      <c r="I99" s="49">
        <v>162093</v>
      </c>
      <c r="J99" s="49">
        <v>162093</v>
      </c>
      <c r="K99" s="10">
        <f aca="true" t="shared" si="14" ref="K99:K104">G99/D99*100</f>
        <v>102.45206046120303</v>
      </c>
      <c r="L99" s="10">
        <f aca="true" t="shared" si="15" ref="L99:L104">G99/F99*100</f>
        <v>247.79114950720978</v>
      </c>
    </row>
    <row r="100" spans="1:12" ht="19.5" customHeight="1">
      <c r="A100" s="59">
        <v>2</v>
      </c>
      <c r="B100" s="59" t="s">
        <v>159</v>
      </c>
      <c r="C100" s="49">
        <v>22165.21</v>
      </c>
      <c r="D100" s="49">
        <f>C100/7.5345</f>
        <v>2941.828920299953</v>
      </c>
      <c r="E100" s="49">
        <v>7359.77</v>
      </c>
      <c r="F100" s="49">
        <f t="shared" si="12"/>
        <v>976.8093436857124</v>
      </c>
      <c r="G100" s="49">
        <v>1330</v>
      </c>
      <c r="H100" s="49">
        <f t="shared" si="13"/>
        <v>10020.885</v>
      </c>
      <c r="I100" s="49">
        <v>1331</v>
      </c>
      <c r="J100" s="49">
        <v>1331</v>
      </c>
      <c r="K100" s="10">
        <f t="shared" si="14"/>
        <v>45.20997094094755</v>
      </c>
      <c r="L100" s="10">
        <f t="shared" si="15"/>
        <v>136.15758372883934</v>
      </c>
    </row>
    <row r="101" spans="1:12" ht="19.5" customHeight="1">
      <c r="A101" s="59">
        <v>3</v>
      </c>
      <c r="B101" s="59" t="s">
        <v>156</v>
      </c>
      <c r="C101" s="49">
        <v>52042.52</v>
      </c>
      <c r="D101" s="49">
        <f>C101/7.5345</f>
        <v>6907.229411374344</v>
      </c>
      <c r="E101" s="49">
        <v>6744</v>
      </c>
      <c r="F101" s="49">
        <f t="shared" si="12"/>
        <v>895.0826199482381</v>
      </c>
      <c r="G101" s="49">
        <v>2000</v>
      </c>
      <c r="H101" s="49">
        <f t="shared" si="13"/>
        <v>15069</v>
      </c>
      <c r="I101" s="49">
        <v>1500</v>
      </c>
      <c r="J101" s="49">
        <v>1500</v>
      </c>
      <c r="K101" s="10">
        <f t="shared" si="14"/>
        <v>28.955169734286507</v>
      </c>
      <c r="L101" s="10">
        <f t="shared" si="15"/>
        <v>223.44306049822066</v>
      </c>
    </row>
    <row r="102" spans="1:12" ht="19.5" customHeight="1">
      <c r="A102" s="59">
        <v>4</v>
      </c>
      <c r="B102" s="59" t="s">
        <v>157</v>
      </c>
      <c r="C102" s="49">
        <v>900062.46</v>
      </c>
      <c r="D102" s="49">
        <f>C102/7.5345</f>
        <v>119458.81743977702</v>
      </c>
      <c r="E102" s="49">
        <v>452504.78</v>
      </c>
      <c r="F102" s="49">
        <f t="shared" si="12"/>
        <v>60057.705222642515</v>
      </c>
      <c r="G102" s="49">
        <v>135199.14</v>
      </c>
      <c r="H102" s="49">
        <f t="shared" si="13"/>
        <v>1018657.9203300001</v>
      </c>
      <c r="I102" s="49">
        <v>118120</v>
      </c>
      <c r="J102" s="49">
        <v>118120</v>
      </c>
      <c r="K102" s="10">
        <f t="shared" si="14"/>
        <v>113.17635893069023</v>
      </c>
      <c r="L102" s="10">
        <f t="shared" si="15"/>
        <v>225.11539443406545</v>
      </c>
    </row>
    <row r="103" spans="1:12" ht="19.5" customHeight="1">
      <c r="A103" s="59">
        <v>5</v>
      </c>
      <c r="B103" s="59" t="s">
        <v>158</v>
      </c>
      <c r="C103" s="49">
        <v>12190693.67</v>
      </c>
      <c r="D103" s="49">
        <f>C103/7.5345</f>
        <v>1617983.1004048046</v>
      </c>
      <c r="E103" s="49">
        <v>13793353.72</v>
      </c>
      <c r="F103" s="49">
        <f t="shared" si="12"/>
        <v>1830692.6431747295</v>
      </c>
      <c r="G103" s="49">
        <v>1879063.82</v>
      </c>
      <c r="H103" s="49">
        <f t="shared" si="13"/>
        <v>14157806.351790002</v>
      </c>
      <c r="I103" s="49">
        <v>1675075</v>
      </c>
      <c r="J103" s="49">
        <v>1675075</v>
      </c>
      <c r="K103" s="10">
        <f t="shared" si="14"/>
        <v>116.13618334640674</v>
      </c>
      <c r="L103" s="10">
        <f t="shared" si="15"/>
        <v>102.6422336379408</v>
      </c>
    </row>
    <row r="104" spans="1:12" ht="19.5" customHeight="1">
      <c r="A104" s="59"/>
      <c r="B104" s="61" t="s">
        <v>160</v>
      </c>
      <c r="C104" s="49">
        <f>SUM(C99:C103)</f>
        <v>15133953.129999999</v>
      </c>
      <c r="D104" s="49">
        <f>SUM(D99:D103)</f>
        <v>2008620.7618289203</v>
      </c>
      <c r="E104" s="62">
        <f>SUM(E99:E103)</f>
        <v>15074063.21</v>
      </c>
      <c r="F104" s="49">
        <f t="shared" si="12"/>
        <v>2000672.003450793</v>
      </c>
      <c r="G104" s="62">
        <f>SUM(G99:G103)</f>
        <v>2285330.71</v>
      </c>
      <c r="H104" s="49">
        <f t="shared" si="13"/>
        <v>17218824.234495</v>
      </c>
      <c r="I104" s="62">
        <f>SUM(I99:I103)</f>
        <v>1958119</v>
      </c>
      <c r="J104" s="62">
        <f>SUM(J99:J103)</f>
        <v>1958119</v>
      </c>
      <c r="K104" s="10">
        <f t="shared" si="14"/>
        <v>113.77611709634652</v>
      </c>
      <c r="L104" s="10">
        <f t="shared" si="15"/>
        <v>114.22815464295111</v>
      </c>
    </row>
  </sheetData>
  <sheetProtection/>
  <mergeCells count="13">
    <mergeCell ref="A1:B1"/>
    <mergeCell ref="A2:B2"/>
    <mergeCell ref="A3:B3"/>
    <mergeCell ref="A4:B4"/>
    <mergeCell ref="A5:B5"/>
    <mergeCell ref="A6:B6"/>
    <mergeCell ref="A7:B7"/>
    <mergeCell ref="A8:B8"/>
    <mergeCell ref="A98:B98"/>
    <mergeCell ref="A9:L9"/>
    <mergeCell ref="A11:B11"/>
    <mergeCell ref="A96:L96"/>
    <mergeCell ref="A95:B95"/>
  </mergeCells>
  <printOptions/>
  <pageMargins left="0.7" right="0.7" top="0.75" bottom="0.75" header="0.3" footer="0.3"/>
  <pageSetup fitToHeight="1" fitToWidth="1" horizontalDpi="600" verticalDpi="600" orientation="portrait" paperSize="9" scale="38" r:id="rId1"/>
  <rowBreaks count="1" manualBreakCount="1">
    <brk id="95" max="7" man="1"/>
  </rowBreaks>
  <ignoredErrors>
    <ignoredError sqref="D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1"/>
  <sheetViews>
    <sheetView showGridLines="0" zoomScalePageLayoutView="0" workbookViewId="0" topLeftCell="A1">
      <selection activeCell="A8" sqref="A8:B8"/>
    </sheetView>
  </sheetViews>
  <sheetFormatPr defaultColWidth="8.8515625" defaultRowHeight="27" customHeight="1"/>
  <cols>
    <col min="1" max="1" width="9.421875" style="102" customWidth="1"/>
    <col min="2" max="2" width="18.00390625" style="102" customWidth="1"/>
    <col min="3" max="3" width="47.421875" style="102" customWidth="1"/>
    <col min="4" max="4" width="15.140625" style="121" customWidth="1"/>
    <col min="5" max="6" width="14.8515625" style="122" customWidth="1"/>
    <col min="7" max="10" width="15.00390625" style="159" customWidth="1"/>
    <col min="11" max="12" width="13.7109375" style="122" customWidth="1"/>
    <col min="13" max="13" width="11.7109375" style="103" customWidth="1"/>
    <col min="14" max="14" width="11.140625" style="103" customWidth="1"/>
    <col min="15" max="17" width="11.140625" style="102" customWidth="1"/>
    <col min="18" max="16384" width="8.8515625" style="102" customWidth="1"/>
  </cols>
  <sheetData>
    <row r="1" spans="1:8" s="24" customFormat="1" ht="15">
      <c r="A1" s="191" t="s">
        <v>422</v>
      </c>
      <c r="B1" s="191"/>
      <c r="C1" s="25"/>
      <c r="D1" s="25"/>
      <c r="E1" s="25"/>
      <c r="F1" s="25"/>
      <c r="G1" s="26"/>
      <c r="H1" s="27"/>
    </row>
    <row r="2" spans="1:8" s="24" customFormat="1" ht="15">
      <c r="A2" s="191" t="s">
        <v>423</v>
      </c>
      <c r="B2" s="191"/>
      <c r="C2" s="25"/>
      <c r="D2" s="25"/>
      <c r="E2" s="25"/>
      <c r="F2" s="25"/>
      <c r="G2" s="26"/>
      <c r="H2" s="27"/>
    </row>
    <row r="3" spans="1:8" s="24" customFormat="1" ht="27.75" customHeight="1">
      <c r="A3" s="213" t="s">
        <v>424</v>
      </c>
      <c r="B3" s="213"/>
      <c r="C3" s="25"/>
      <c r="D3" s="25"/>
      <c r="E3" s="25"/>
      <c r="F3" s="25"/>
      <c r="G3" s="26"/>
      <c r="H3" s="27"/>
    </row>
    <row r="4" spans="1:8" s="24" customFormat="1" ht="15">
      <c r="A4" s="191" t="s">
        <v>425</v>
      </c>
      <c r="B4" s="191"/>
      <c r="C4" s="25"/>
      <c r="D4" s="25"/>
      <c r="E4" s="25"/>
      <c r="F4" s="25"/>
      <c r="G4" s="26"/>
      <c r="H4" s="27"/>
    </row>
    <row r="5" spans="1:8" s="24" customFormat="1" ht="15">
      <c r="A5" s="191" t="s">
        <v>426</v>
      </c>
      <c r="B5" s="191"/>
      <c r="C5" s="25"/>
      <c r="D5" s="25"/>
      <c r="E5" s="25"/>
      <c r="F5" s="25"/>
      <c r="G5" s="26"/>
      <c r="H5" s="27"/>
    </row>
    <row r="6" spans="1:8" s="24" customFormat="1" ht="15">
      <c r="A6" s="191" t="s">
        <v>432</v>
      </c>
      <c r="B6" s="191"/>
      <c r="C6" s="25"/>
      <c r="D6" s="25"/>
      <c r="E6" s="25"/>
      <c r="F6" s="25"/>
      <c r="G6" s="26"/>
      <c r="H6" s="27"/>
    </row>
    <row r="7" spans="1:8" s="24" customFormat="1" ht="15">
      <c r="A7" s="191" t="s">
        <v>433</v>
      </c>
      <c r="B7" s="191"/>
      <c r="C7" s="25"/>
      <c r="D7" s="25"/>
      <c r="E7" s="25"/>
      <c r="F7" s="25"/>
      <c r="G7" s="26"/>
      <c r="H7" s="27"/>
    </row>
    <row r="8" spans="1:8" s="24" customFormat="1" ht="15">
      <c r="A8" s="191" t="s">
        <v>428</v>
      </c>
      <c r="B8" s="191"/>
      <c r="C8" s="25"/>
      <c r="D8" s="25"/>
      <c r="E8" s="25"/>
      <c r="F8" s="25"/>
      <c r="G8" s="26"/>
      <c r="H8" s="27"/>
    </row>
    <row r="9" spans="1:14" ht="39.75" customHeight="1">
      <c r="A9" s="212" t="s">
        <v>431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</row>
    <row r="10" spans="1:14" s="103" customFormat="1" ht="50.25" customHeight="1">
      <c r="A10" s="162"/>
      <c r="B10" s="209" t="s">
        <v>0</v>
      </c>
      <c r="C10" s="210"/>
      <c r="D10" s="162" t="s">
        <v>67</v>
      </c>
      <c r="E10" s="157" t="s">
        <v>392</v>
      </c>
      <c r="F10" s="157" t="s">
        <v>391</v>
      </c>
      <c r="G10" s="160" t="s">
        <v>355</v>
      </c>
      <c r="H10" s="160" t="s">
        <v>351</v>
      </c>
      <c r="I10" s="186" t="s">
        <v>384</v>
      </c>
      <c r="J10" s="186" t="s">
        <v>402</v>
      </c>
      <c r="K10" s="157" t="s">
        <v>357</v>
      </c>
      <c r="L10" s="157" t="s">
        <v>358</v>
      </c>
      <c r="M10" s="162" t="s">
        <v>68</v>
      </c>
      <c r="N10" s="162" t="s">
        <v>69</v>
      </c>
    </row>
    <row r="11" spans="1:15" s="105" customFormat="1" ht="14.25" customHeight="1">
      <c r="A11" s="163"/>
      <c r="B11" s="211" t="s">
        <v>1</v>
      </c>
      <c r="C11" s="210"/>
      <c r="D11" s="164"/>
      <c r="E11" s="158">
        <v>2</v>
      </c>
      <c r="F11" s="158">
        <v>3</v>
      </c>
      <c r="G11" s="161">
        <v>4</v>
      </c>
      <c r="H11" s="161">
        <v>5</v>
      </c>
      <c r="I11" s="161">
        <v>6</v>
      </c>
      <c r="J11" s="161">
        <v>7</v>
      </c>
      <c r="K11" s="158">
        <v>8</v>
      </c>
      <c r="L11" s="158">
        <v>9</v>
      </c>
      <c r="M11" s="164" t="s">
        <v>421</v>
      </c>
      <c r="N11" s="164" t="s">
        <v>420</v>
      </c>
      <c r="O11" s="104"/>
    </row>
    <row r="12" spans="1:14" s="111" customFormat="1" ht="27" customHeight="1">
      <c r="A12" s="106"/>
      <c r="B12" s="107"/>
      <c r="C12" s="107" t="s">
        <v>219</v>
      </c>
      <c r="D12" s="108"/>
      <c r="E12" s="109">
        <f>SUM(E13+E100+E113+E306+E327+E344+E360+E383+E396+E413)</f>
        <v>15133953.130000003</v>
      </c>
      <c r="F12" s="109">
        <f>SUM(F13+F100+F113+F306+F327+F344+F360+F383+F396+F413)</f>
        <v>2008620.76182892</v>
      </c>
      <c r="G12" s="119">
        <f>SUM(G13+G100+G113+G306+G327+G344+G360+G383+G396+G413)</f>
        <v>15074063.21</v>
      </c>
      <c r="H12" s="119">
        <f>SUM(H13+H100+H113+H306+H327+H344+H360+H383+H396+H413)</f>
        <v>2000672</v>
      </c>
      <c r="I12" s="119">
        <f>SUM(I13+I100+I113+I306+I327+I344+I360+I383+I396+I413)</f>
        <v>2285330.7099999995</v>
      </c>
      <c r="J12" s="119">
        <f>I12*7.5345</f>
        <v>17218824.234494995</v>
      </c>
      <c r="K12" s="109">
        <f>SUM(K13+K100+K113+K306+K327+K344+K360+K383+K396)</f>
        <v>1958119</v>
      </c>
      <c r="L12" s="109">
        <f>SUM(L13+L100+L113+L306+L327+L344+L360+L383+L396)</f>
        <v>1958119</v>
      </c>
      <c r="M12" s="110">
        <f aca="true" t="shared" si="0" ref="M12:M36">G12/E12*100</f>
        <v>99.6042678374543</v>
      </c>
      <c r="N12" s="110">
        <f>I12/H12*100</f>
        <v>114.22815483997375</v>
      </c>
    </row>
    <row r="13" spans="1:14" ht="27" customHeight="1">
      <c r="A13" s="165">
        <v>2101</v>
      </c>
      <c r="B13" s="166" t="s">
        <v>2</v>
      </c>
      <c r="C13" s="165" t="s">
        <v>229</v>
      </c>
      <c r="D13" s="166"/>
      <c r="E13" s="150">
        <f>SUM(E14+E45+E55+E75)</f>
        <v>10852745.270000001</v>
      </c>
      <c r="F13" s="150">
        <f>SUM(F14,F45,F55,F75,)</f>
        <v>1440406.831242949</v>
      </c>
      <c r="G13" s="151">
        <f aca="true" t="shared" si="1" ref="G13:L13">SUM(G14,G45,G55,G75,)</f>
        <v>11294343.570000002</v>
      </c>
      <c r="H13" s="151">
        <f t="shared" si="1"/>
        <v>1499017</v>
      </c>
      <c r="I13" s="151">
        <f>SUM(I14,I45,I55,I75,)</f>
        <v>1536936.02</v>
      </c>
      <c r="J13" s="176">
        <f aca="true" t="shared" si="2" ref="J13:J76">I13*7.5345</f>
        <v>11580044.44269</v>
      </c>
      <c r="K13" s="150">
        <f t="shared" si="1"/>
        <v>1499017</v>
      </c>
      <c r="L13" s="150">
        <f t="shared" si="1"/>
        <v>1499017</v>
      </c>
      <c r="M13" s="152">
        <f t="shared" si="0"/>
        <v>104.0690008750201</v>
      </c>
      <c r="N13" s="110">
        <f aca="true" t="shared" si="3" ref="N13:N76">I13/H13*100</f>
        <v>102.52959239288147</v>
      </c>
    </row>
    <row r="14" spans="1:14" ht="27" customHeight="1">
      <c r="A14" s="167" t="s">
        <v>231</v>
      </c>
      <c r="B14" s="168" t="s">
        <v>3</v>
      </c>
      <c r="C14" s="167" t="s">
        <v>230</v>
      </c>
      <c r="D14" s="169"/>
      <c r="E14" s="170">
        <f aca="true" t="shared" si="4" ref="E14:L14">E15</f>
        <v>372168</v>
      </c>
      <c r="F14" s="170">
        <f t="shared" si="4"/>
        <v>49395.182162054545</v>
      </c>
      <c r="G14" s="170">
        <f t="shared" si="4"/>
        <v>372166.62999999995</v>
      </c>
      <c r="H14" s="170">
        <f t="shared" si="4"/>
        <v>49395</v>
      </c>
      <c r="I14" s="170">
        <f t="shared" si="4"/>
        <v>51437.880000000005</v>
      </c>
      <c r="J14" s="170">
        <f t="shared" si="2"/>
        <v>387558.70686000003</v>
      </c>
      <c r="K14" s="170">
        <f t="shared" si="4"/>
        <v>49395</v>
      </c>
      <c r="L14" s="170">
        <f t="shared" si="4"/>
        <v>49395</v>
      </c>
      <c r="M14" s="171">
        <f t="shared" si="0"/>
        <v>99.99963188667482</v>
      </c>
      <c r="N14" s="110">
        <f t="shared" si="3"/>
        <v>104.13580321894929</v>
      </c>
    </row>
    <row r="15" spans="1:14" ht="27" customHeight="1">
      <c r="A15" s="113"/>
      <c r="B15" s="112">
        <v>3</v>
      </c>
      <c r="C15" s="112" t="s">
        <v>168</v>
      </c>
      <c r="D15" s="114"/>
      <c r="E15" s="115">
        <f aca="true" t="shared" si="5" ref="E15:L15">SUM(E16,E42)</f>
        <v>372168</v>
      </c>
      <c r="F15" s="115">
        <f t="shared" si="5"/>
        <v>49395.182162054545</v>
      </c>
      <c r="G15" s="120">
        <f t="shared" si="5"/>
        <v>372166.62999999995</v>
      </c>
      <c r="H15" s="120">
        <f t="shared" si="5"/>
        <v>49395</v>
      </c>
      <c r="I15" s="120">
        <f>SUM(I16,I42)</f>
        <v>51437.880000000005</v>
      </c>
      <c r="J15" s="120">
        <f t="shared" si="2"/>
        <v>387558.70686000003</v>
      </c>
      <c r="K15" s="115">
        <f t="shared" si="5"/>
        <v>49395</v>
      </c>
      <c r="L15" s="115">
        <f t="shared" si="5"/>
        <v>49395</v>
      </c>
      <c r="M15" s="110">
        <f t="shared" si="0"/>
        <v>99.99963188667482</v>
      </c>
      <c r="N15" s="110">
        <f t="shared" si="3"/>
        <v>104.13580321894929</v>
      </c>
    </row>
    <row r="16" spans="1:14" ht="27" customHeight="1">
      <c r="A16" s="113"/>
      <c r="B16" s="112">
        <v>32</v>
      </c>
      <c r="C16" s="112" t="s">
        <v>167</v>
      </c>
      <c r="D16" s="114"/>
      <c r="E16" s="115">
        <f>SUM(E17,E21,E26,E38)</f>
        <v>358175.47</v>
      </c>
      <c r="F16" s="115">
        <f>SUM(F17,F21,F26,F38)</f>
        <v>47538.05428362864</v>
      </c>
      <c r="G16" s="120">
        <f>SUM(G17,G21,G26,G38)</f>
        <v>358604.52999999997</v>
      </c>
      <c r="H16" s="120">
        <f>SUM(H17,H21,H26,H38)</f>
        <v>47595</v>
      </c>
      <c r="I16" s="120">
        <f>SUM(I17,I21,I26,I38,I36)</f>
        <v>49637.880000000005</v>
      </c>
      <c r="J16" s="120">
        <f t="shared" si="2"/>
        <v>373996.60686000006</v>
      </c>
      <c r="K16" s="115">
        <v>47595</v>
      </c>
      <c r="L16" s="115">
        <v>47595</v>
      </c>
      <c r="M16" s="110">
        <f t="shared" si="0"/>
        <v>100.11979044796115</v>
      </c>
      <c r="N16" s="110">
        <f t="shared" si="3"/>
        <v>104.29221556886228</v>
      </c>
    </row>
    <row r="17" spans="1:14" ht="27" customHeight="1">
      <c r="A17" s="113"/>
      <c r="B17" s="112" t="s">
        <v>5</v>
      </c>
      <c r="C17" s="112" t="s">
        <v>6</v>
      </c>
      <c r="D17" s="114"/>
      <c r="E17" s="115">
        <f>SUM(E18:E20)</f>
        <v>52905.47</v>
      </c>
      <c r="F17" s="115">
        <f>SUM(F18:F20)</f>
        <v>7021.762558895746</v>
      </c>
      <c r="G17" s="119">
        <v>44754.93</v>
      </c>
      <c r="H17" s="119">
        <v>5940</v>
      </c>
      <c r="I17" s="119">
        <v>7900</v>
      </c>
      <c r="J17" s="119">
        <f t="shared" si="2"/>
        <v>59522.55</v>
      </c>
      <c r="K17" s="115"/>
      <c r="L17" s="115"/>
      <c r="M17" s="110">
        <f t="shared" si="0"/>
        <v>84.59414499105668</v>
      </c>
      <c r="N17" s="110">
        <f t="shared" si="3"/>
        <v>132.996632996633</v>
      </c>
    </row>
    <row r="18" spans="1:14" ht="27" customHeight="1">
      <c r="A18" s="117"/>
      <c r="B18" s="117" t="s">
        <v>8</v>
      </c>
      <c r="C18" s="117" t="s">
        <v>9</v>
      </c>
      <c r="D18" s="118">
        <v>48005</v>
      </c>
      <c r="E18" s="116">
        <v>39077.47</v>
      </c>
      <c r="F18" s="109">
        <f>E18/7.5345</f>
        <v>5186.471564138297</v>
      </c>
      <c r="G18" s="119"/>
      <c r="H18" s="119"/>
      <c r="I18" s="119"/>
      <c r="J18" s="119"/>
      <c r="K18" s="119"/>
      <c r="L18" s="119"/>
      <c r="M18" s="110">
        <f t="shared" si="0"/>
        <v>0</v>
      </c>
      <c r="N18" s="110" t="e">
        <f t="shared" si="3"/>
        <v>#DIV/0!</v>
      </c>
    </row>
    <row r="19" spans="1:14" ht="27" customHeight="1">
      <c r="A19" s="117"/>
      <c r="B19" s="117" t="s">
        <v>35</v>
      </c>
      <c r="C19" s="117" t="s">
        <v>36</v>
      </c>
      <c r="D19" s="118">
        <v>48005</v>
      </c>
      <c r="E19" s="116">
        <v>7910</v>
      </c>
      <c r="F19" s="109">
        <f>E19/7.5345</f>
        <v>1049.837414559692</v>
      </c>
      <c r="G19" s="119"/>
      <c r="H19" s="119"/>
      <c r="I19" s="119"/>
      <c r="J19" s="119"/>
      <c r="K19" s="119"/>
      <c r="L19" s="119"/>
      <c r="M19" s="110">
        <f t="shared" si="0"/>
        <v>0</v>
      </c>
      <c r="N19" s="110" t="e">
        <f t="shared" si="3"/>
        <v>#DIV/0!</v>
      </c>
    </row>
    <row r="20" spans="1:14" ht="27" customHeight="1">
      <c r="A20" s="117"/>
      <c r="B20" s="117">
        <v>3214</v>
      </c>
      <c r="C20" s="117" t="s">
        <v>236</v>
      </c>
      <c r="D20" s="118">
        <v>48005</v>
      </c>
      <c r="E20" s="116">
        <v>5918</v>
      </c>
      <c r="F20" s="109">
        <f>E20/7.5345</f>
        <v>785.453580197757</v>
      </c>
      <c r="G20" s="119"/>
      <c r="H20" s="119"/>
      <c r="I20" s="119"/>
      <c r="J20" s="119"/>
      <c r="K20" s="119"/>
      <c r="L20" s="119"/>
      <c r="M20" s="110">
        <f t="shared" si="0"/>
        <v>0</v>
      </c>
      <c r="N20" s="110" t="e">
        <f t="shared" si="3"/>
        <v>#DIV/0!</v>
      </c>
    </row>
    <row r="21" spans="1:14" ht="27" customHeight="1">
      <c r="A21" s="113"/>
      <c r="B21" s="112" t="s">
        <v>37</v>
      </c>
      <c r="C21" s="112" t="s">
        <v>38</v>
      </c>
      <c r="D21" s="114"/>
      <c r="E21" s="115">
        <f>SUM(E22:E25)</f>
        <v>118056.99</v>
      </c>
      <c r="F21" s="115">
        <f>SUM(F22:F25)</f>
        <v>15668.855265777422</v>
      </c>
      <c r="G21" s="119">
        <v>101414.37</v>
      </c>
      <c r="H21" s="119">
        <v>13460</v>
      </c>
      <c r="I21" s="119">
        <v>14232.08</v>
      </c>
      <c r="J21" s="119">
        <f t="shared" si="2"/>
        <v>107231.60676000001</v>
      </c>
      <c r="K21" s="120"/>
      <c r="L21" s="120"/>
      <c r="M21" s="110">
        <f t="shared" si="0"/>
        <v>85.90289317049333</v>
      </c>
      <c r="N21" s="110">
        <f t="shared" si="3"/>
        <v>105.73610698365528</v>
      </c>
    </row>
    <row r="22" spans="1:14" ht="27" customHeight="1">
      <c r="A22" s="117"/>
      <c r="B22" s="117" t="s">
        <v>46</v>
      </c>
      <c r="C22" s="117" t="s">
        <v>47</v>
      </c>
      <c r="D22" s="118">
        <v>48005</v>
      </c>
      <c r="E22" s="116">
        <v>94942.98</v>
      </c>
      <c r="F22" s="109">
        <f>E22/7.5345</f>
        <v>12601.098944853671</v>
      </c>
      <c r="G22" s="119"/>
      <c r="H22" s="119"/>
      <c r="I22" s="119" t="s">
        <v>382</v>
      </c>
      <c r="J22" s="119"/>
      <c r="K22" s="119"/>
      <c r="L22" s="119"/>
      <c r="M22" s="110">
        <f t="shared" si="0"/>
        <v>0</v>
      </c>
      <c r="N22" s="110" t="e">
        <f t="shared" si="3"/>
        <v>#VALUE!</v>
      </c>
    </row>
    <row r="23" spans="1:14" ht="27" customHeight="1">
      <c r="A23" s="117"/>
      <c r="B23" s="117" t="s">
        <v>48</v>
      </c>
      <c r="C23" s="117" t="s">
        <v>49</v>
      </c>
      <c r="D23" s="118">
        <v>48005</v>
      </c>
      <c r="E23" s="116">
        <v>10581.36</v>
      </c>
      <c r="F23" s="109">
        <f>E23/7.5345</f>
        <v>1404.3878160461875</v>
      </c>
      <c r="G23" s="119"/>
      <c r="H23" s="119"/>
      <c r="I23" s="119"/>
      <c r="J23" s="119"/>
      <c r="K23" s="119"/>
      <c r="L23" s="119"/>
      <c r="M23" s="110">
        <f t="shared" si="0"/>
        <v>0</v>
      </c>
      <c r="N23" s="110" t="e">
        <f t="shared" si="3"/>
        <v>#DIV/0!</v>
      </c>
    </row>
    <row r="24" spans="1:14" ht="27" customHeight="1">
      <c r="A24" s="117"/>
      <c r="B24" s="117" t="s">
        <v>50</v>
      </c>
      <c r="C24" s="117" t="s">
        <v>51</v>
      </c>
      <c r="D24" s="118">
        <v>48005</v>
      </c>
      <c r="E24" s="116">
        <v>10596.77</v>
      </c>
      <c r="F24" s="109">
        <f>E24/7.5345</f>
        <v>1406.433074523857</v>
      </c>
      <c r="G24" s="119"/>
      <c r="H24" s="119"/>
      <c r="I24" s="119"/>
      <c r="J24" s="119"/>
      <c r="K24" s="119"/>
      <c r="L24" s="119"/>
      <c r="M24" s="110">
        <f t="shared" si="0"/>
        <v>0</v>
      </c>
      <c r="N24" s="110" t="e">
        <f t="shared" si="3"/>
        <v>#DIV/0!</v>
      </c>
    </row>
    <row r="25" spans="1:14" ht="27" customHeight="1">
      <c r="A25" s="117"/>
      <c r="B25" s="117" t="s">
        <v>39</v>
      </c>
      <c r="C25" s="117" t="s">
        <v>40</v>
      </c>
      <c r="D25" s="118">
        <v>48005</v>
      </c>
      <c r="E25" s="116">
        <v>1935.88</v>
      </c>
      <c r="F25" s="109">
        <f>E25/7.5345</f>
        <v>256.9354303537063</v>
      </c>
      <c r="G25" s="119"/>
      <c r="H25" s="119"/>
      <c r="I25" s="119"/>
      <c r="J25" s="119"/>
      <c r="K25" s="119"/>
      <c r="L25" s="119"/>
      <c r="M25" s="110">
        <f t="shared" si="0"/>
        <v>0</v>
      </c>
      <c r="N25" s="110" t="e">
        <f t="shared" si="3"/>
        <v>#DIV/0!</v>
      </c>
    </row>
    <row r="26" spans="1:14" ht="27" customHeight="1">
      <c r="A26" s="113"/>
      <c r="B26" s="112" t="s">
        <v>14</v>
      </c>
      <c r="C26" s="112" t="s">
        <v>15</v>
      </c>
      <c r="D26" s="114"/>
      <c r="E26" s="115">
        <f>SUM(E27:E35)</f>
        <v>174955.41</v>
      </c>
      <c r="F26" s="115">
        <f>SUM(F27:F35)</f>
        <v>23220.573362532352</v>
      </c>
      <c r="G26" s="119">
        <v>200191.67</v>
      </c>
      <c r="H26" s="119">
        <v>26570</v>
      </c>
      <c r="I26" s="119">
        <v>25740</v>
      </c>
      <c r="J26" s="119">
        <f t="shared" si="2"/>
        <v>193938.03</v>
      </c>
      <c r="K26" s="120"/>
      <c r="L26" s="120"/>
      <c r="M26" s="110">
        <f t="shared" si="0"/>
        <v>114.4243953359316</v>
      </c>
      <c r="N26" s="110">
        <f t="shared" si="3"/>
        <v>96.87617613850207</v>
      </c>
    </row>
    <row r="27" spans="1:14" ht="27" customHeight="1">
      <c r="A27" s="117"/>
      <c r="B27" s="117" t="s">
        <v>52</v>
      </c>
      <c r="C27" s="117" t="s">
        <v>53</v>
      </c>
      <c r="D27" s="118">
        <v>48005</v>
      </c>
      <c r="E27" s="116">
        <v>31595.71</v>
      </c>
      <c r="F27" s="109">
        <f aca="true" t="shared" si="6" ref="F27:F36">E27/7.5345</f>
        <v>4193.471365054084</v>
      </c>
      <c r="G27" s="119"/>
      <c r="H27" s="119"/>
      <c r="I27" s="119"/>
      <c r="J27" s="119"/>
      <c r="K27" s="119"/>
      <c r="L27" s="119"/>
      <c r="M27" s="110">
        <f t="shared" si="0"/>
        <v>0</v>
      </c>
      <c r="N27" s="110" t="e">
        <f t="shared" si="3"/>
        <v>#DIV/0!</v>
      </c>
    </row>
    <row r="28" spans="1:14" ht="27" customHeight="1">
      <c r="A28" s="117"/>
      <c r="B28" s="117" t="s">
        <v>22</v>
      </c>
      <c r="C28" s="117" t="s">
        <v>23</v>
      </c>
      <c r="D28" s="118">
        <v>48005</v>
      </c>
      <c r="E28" s="116">
        <v>9857.9</v>
      </c>
      <c r="F28" s="109">
        <f t="shared" si="6"/>
        <v>1308.368173070542</v>
      </c>
      <c r="G28" s="119"/>
      <c r="H28" s="119"/>
      <c r="I28" s="119"/>
      <c r="J28" s="119"/>
      <c r="K28" s="119"/>
      <c r="L28" s="119"/>
      <c r="M28" s="110">
        <f t="shared" si="0"/>
        <v>0</v>
      </c>
      <c r="N28" s="110" t="e">
        <f t="shared" si="3"/>
        <v>#DIV/0!</v>
      </c>
    </row>
    <row r="29" spans="1:14" ht="27" customHeight="1">
      <c r="A29" s="117"/>
      <c r="B29" s="117" t="s">
        <v>16</v>
      </c>
      <c r="C29" s="117" t="s">
        <v>45</v>
      </c>
      <c r="D29" s="118">
        <v>48005</v>
      </c>
      <c r="E29" s="116">
        <v>0</v>
      </c>
      <c r="F29" s="109">
        <f t="shared" si="6"/>
        <v>0</v>
      </c>
      <c r="G29" s="119"/>
      <c r="H29" s="119"/>
      <c r="I29" s="119"/>
      <c r="J29" s="119"/>
      <c r="K29" s="119"/>
      <c r="L29" s="119"/>
      <c r="M29" s="110" t="e">
        <f t="shared" si="0"/>
        <v>#DIV/0!</v>
      </c>
      <c r="N29" s="110" t="e">
        <f t="shared" si="3"/>
        <v>#DIV/0!</v>
      </c>
    </row>
    <row r="30" spans="1:14" ht="27" customHeight="1">
      <c r="A30" s="117"/>
      <c r="B30" s="117" t="s">
        <v>41</v>
      </c>
      <c r="C30" s="117" t="s">
        <v>54</v>
      </c>
      <c r="D30" s="118">
        <v>48005</v>
      </c>
      <c r="E30" s="116">
        <v>69227.07</v>
      </c>
      <c r="F30" s="109">
        <f t="shared" si="6"/>
        <v>9188.011148715907</v>
      </c>
      <c r="G30" s="119"/>
      <c r="H30" s="119"/>
      <c r="I30" s="119"/>
      <c r="J30" s="119"/>
      <c r="K30" s="119"/>
      <c r="L30" s="119"/>
      <c r="M30" s="110">
        <f t="shared" si="0"/>
        <v>0</v>
      </c>
      <c r="N30" s="110" t="e">
        <f t="shared" si="3"/>
        <v>#DIV/0!</v>
      </c>
    </row>
    <row r="31" spans="1:14" ht="27" customHeight="1">
      <c r="A31" s="117"/>
      <c r="B31" s="117">
        <v>3235</v>
      </c>
      <c r="C31" s="117" t="s">
        <v>237</v>
      </c>
      <c r="D31" s="118">
        <v>48005</v>
      </c>
      <c r="E31" s="116">
        <v>10375</v>
      </c>
      <c r="F31" s="109">
        <f t="shared" si="6"/>
        <v>1376.9991373017451</v>
      </c>
      <c r="G31" s="119"/>
      <c r="H31" s="119"/>
      <c r="I31" s="119"/>
      <c r="J31" s="119"/>
      <c r="K31" s="119"/>
      <c r="L31" s="119"/>
      <c r="M31" s="110">
        <f t="shared" si="0"/>
        <v>0</v>
      </c>
      <c r="N31" s="110" t="e">
        <f t="shared" si="3"/>
        <v>#DIV/0!</v>
      </c>
    </row>
    <row r="32" spans="1:14" ht="27" customHeight="1">
      <c r="A32" s="117"/>
      <c r="B32" s="117" t="s">
        <v>42</v>
      </c>
      <c r="C32" s="117" t="s">
        <v>59</v>
      </c>
      <c r="D32" s="118">
        <v>48005</v>
      </c>
      <c r="E32" s="116">
        <v>6000</v>
      </c>
      <c r="F32" s="109">
        <f t="shared" si="6"/>
        <v>796.3368504877562</v>
      </c>
      <c r="G32" s="119"/>
      <c r="H32" s="119"/>
      <c r="I32" s="119"/>
      <c r="J32" s="119"/>
      <c r="K32" s="119"/>
      <c r="L32" s="119"/>
      <c r="M32" s="110">
        <f t="shared" si="0"/>
        <v>0</v>
      </c>
      <c r="N32" s="110" t="e">
        <f t="shared" si="3"/>
        <v>#DIV/0!</v>
      </c>
    </row>
    <row r="33" spans="1:14" ht="27" customHeight="1">
      <c r="A33" s="117"/>
      <c r="B33" s="117" t="s">
        <v>18</v>
      </c>
      <c r="C33" s="117" t="s">
        <v>19</v>
      </c>
      <c r="D33" s="118">
        <v>48005</v>
      </c>
      <c r="E33" s="116">
        <v>8515.98</v>
      </c>
      <c r="F33" s="109">
        <f t="shared" si="6"/>
        <v>1130.2647820027871</v>
      </c>
      <c r="G33" s="119"/>
      <c r="H33" s="119"/>
      <c r="I33" s="119"/>
      <c r="J33" s="119"/>
      <c r="K33" s="119"/>
      <c r="L33" s="119"/>
      <c r="M33" s="110">
        <f t="shared" si="0"/>
        <v>0</v>
      </c>
      <c r="N33" s="110" t="e">
        <f t="shared" si="3"/>
        <v>#DIV/0!</v>
      </c>
    </row>
    <row r="34" spans="1:14" ht="27" customHeight="1">
      <c r="A34" s="117"/>
      <c r="B34" s="117" t="s">
        <v>28</v>
      </c>
      <c r="C34" s="117" t="s">
        <v>29</v>
      </c>
      <c r="D34" s="118">
        <v>48005</v>
      </c>
      <c r="E34" s="116">
        <v>30452.5</v>
      </c>
      <c r="F34" s="109">
        <f t="shared" si="6"/>
        <v>4041.7413232463996</v>
      </c>
      <c r="G34" s="119"/>
      <c r="H34" s="119"/>
      <c r="I34" s="119"/>
      <c r="J34" s="119"/>
      <c r="K34" s="119"/>
      <c r="L34" s="119"/>
      <c r="M34" s="110">
        <f t="shared" si="0"/>
        <v>0</v>
      </c>
      <c r="N34" s="110" t="e">
        <f t="shared" si="3"/>
        <v>#DIV/0!</v>
      </c>
    </row>
    <row r="35" spans="1:14" ht="27" customHeight="1">
      <c r="A35" s="117"/>
      <c r="B35" s="117" t="s">
        <v>20</v>
      </c>
      <c r="C35" s="117" t="s">
        <v>21</v>
      </c>
      <c r="D35" s="118">
        <v>48005</v>
      </c>
      <c r="E35" s="116">
        <v>8931.25</v>
      </c>
      <c r="F35" s="109">
        <f t="shared" si="6"/>
        <v>1185.3805826531288</v>
      </c>
      <c r="G35" s="119"/>
      <c r="H35" s="119"/>
      <c r="I35" s="119"/>
      <c r="J35" s="119"/>
      <c r="K35" s="119"/>
      <c r="L35" s="119"/>
      <c r="M35" s="110">
        <f t="shared" si="0"/>
        <v>0</v>
      </c>
      <c r="N35" s="110" t="e">
        <f t="shared" si="3"/>
        <v>#DIV/0!</v>
      </c>
    </row>
    <row r="36" spans="1:14" ht="27" customHeight="1">
      <c r="A36" s="117"/>
      <c r="B36" s="112">
        <v>324</v>
      </c>
      <c r="C36" s="117" t="s">
        <v>383</v>
      </c>
      <c r="D36" s="118">
        <v>48005</v>
      </c>
      <c r="E36" s="116">
        <v>0</v>
      </c>
      <c r="F36" s="109">
        <f t="shared" si="6"/>
        <v>0</v>
      </c>
      <c r="G36" s="119">
        <v>0</v>
      </c>
      <c r="H36" s="119">
        <v>0</v>
      </c>
      <c r="I36" s="119">
        <v>140.8</v>
      </c>
      <c r="J36" s="119">
        <f t="shared" si="2"/>
        <v>1060.8576</v>
      </c>
      <c r="K36" s="119"/>
      <c r="L36" s="119"/>
      <c r="M36" s="110" t="e">
        <f t="shared" si="0"/>
        <v>#DIV/0!</v>
      </c>
      <c r="N36" s="110" t="e">
        <f t="shared" si="3"/>
        <v>#DIV/0!</v>
      </c>
    </row>
    <row r="37" spans="1:14" ht="27" customHeight="1">
      <c r="A37" s="117"/>
      <c r="B37" s="117">
        <v>3241</v>
      </c>
      <c r="C37" s="117" t="s">
        <v>383</v>
      </c>
      <c r="D37" s="118">
        <v>48005</v>
      </c>
      <c r="E37" s="116">
        <v>0</v>
      </c>
      <c r="F37" s="109">
        <v>0</v>
      </c>
      <c r="G37" s="119"/>
      <c r="H37" s="119"/>
      <c r="I37" s="119"/>
      <c r="J37" s="119">
        <f t="shared" si="2"/>
        <v>0</v>
      </c>
      <c r="K37" s="119"/>
      <c r="L37" s="119"/>
      <c r="M37" s="110"/>
      <c r="N37" s="110" t="e">
        <f t="shared" si="3"/>
        <v>#DIV/0!</v>
      </c>
    </row>
    <row r="38" spans="1:14" ht="27" customHeight="1">
      <c r="A38" s="113"/>
      <c r="B38" s="112" t="s">
        <v>10</v>
      </c>
      <c r="C38" s="112" t="s">
        <v>11</v>
      </c>
      <c r="D38" s="114"/>
      <c r="E38" s="115">
        <f>SUM(E39:E41)</f>
        <v>12257.6</v>
      </c>
      <c r="F38" s="115">
        <f>SUM(F39:F41)</f>
        <v>1626.8630964231202</v>
      </c>
      <c r="G38" s="119">
        <v>12243.56</v>
      </c>
      <c r="H38" s="119">
        <v>1625</v>
      </c>
      <c r="I38" s="119">
        <v>1625</v>
      </c>
      <c r="J38" s="119">
        <f t="shared" si="2"/>
        <v>12243.5625</v>
      </c>
      <c r="K38" s="120"/>
      <c r="L38" s="120"/>
      <c r="M38" s="110">
        <f aca="true" t="shared" si="7" ref="M38:M69">G38/E38*100</f>
        <v>99.88545881738675</v>
      </c>
      <c r="N38" s="110">
        <f t="shared" si="3"/>
        <v>100</v>
      </c>
    </row>
    <row r="39" spans="1:14" ht="27" customHeight="1">
      <c r="A39" s="117"/>
      <c r="B39" s="117">
        <v>3293</v>
      </c>
      <c r="C39" s="117" t="s">
        <v>235</v>
      </c>
      <c r="D39" s="118">
        <v>48005</v>
      </c>
      <c r="E39" s="116">
        <v>400</v>
      </c>
      <c r="F39" s="109">
        <f>E39/7.5345</f>
        <v>53.08912336585042</v>
      </c>
      <c r="G39" s="119"/>
      <c r="H39" s="119"/>
      <c r="I39" s="119"/>
      <c r="J39" s="119">
        <f t="shared" si="2"/>
        <v>0</v>
      </c>
      <c r="K39" s="119"/>
      <c r="L39" s="119"/>
      <c r="M39" s="110">
        <f t="shared" si="7"/>
        <v>0</v>
      </c>
      <c r="N39" s="110" t="e">
        <f t="shared" si="3"/>
        <v>#DIV/0!</v>
      </c>
    </row>
    <row r="40" spans="1:14" ht="27" customHeight="1">
      <c r="A40" s="117"/>
      <c r="B40" s="117">
        <v>3294</v>
      </c>
      <c r="C40" s="117" t="s">
        <v>56</v>
      </c>
      <c r="D40" s="118">
        <v>48005</v>
      </c>
      <c r="E40" s="116">
        <v>1500</v>
      </c>
      <c r="F40" s="109">
        <f>E40/7.5345</f>
        <v>199.08421262193906</v>
      </c>
      <c r="G40" s="119"/>
      <c r="H40" s="119"/>
      <c r="I40" s="119"/>
      <c r="J40" s="119">
        <f t="shared" si="2"/>
        <v>0</v>
      </c>
      <c r="K40" s="119"/>
      <c r="L40" s="119"/>
      <c r="M40" s="110">
        <f t="shared" si="7"/>
        <v>0</v>
      </c>
      <c r="N40" s="110" t="e">
        <f t="shared" si="3"/>
        <v>#DIV/0!</v>
      </c>
    </row>
    <row r="41" spans="1:14" ht="27" customHeight="1">
      <c r="A41" s="117"/>
      <c r="B41" s="117" t="s">
        <v>17</v>
      </c>
      <c r="C41" s="117" t="s">
        <v>30</v>
      </c>
      <c r="D41" s="118">
        <v>48005</v>
      </c>
      <c r="E41" s="116">
        <v>10357.6</v>
      </c>
      <c r="F41" s="109">
        <f>E41/7.5345</f>
        <v>1374.6897604353308</v>
      </c>
      <c r="G41" s="119"/>
      <c r="H41" s="119"/>
      <c r="I41" s="119"/>
      <c r="J41" s="119">
        <f t="shared" si="2"/>
        <v>0</v>
      </c>
      <c r="K41" s="119"/>
      <c r="L41" s="119"/>
      <c r="M41" s="110">
        <f t="shared" si="7"/>
        <v>0</v>
      </c>
      <c r="N41" s="110" t="e">
        <f t="shared" si="3"/>
        <v>#DIV/0!</v>
      </c>
    </row>
    <row r="42" spans="1:14" ht="27" customHeight="1">
      <c r="A42" s="113"/>
      <c r="B42" s="112">
        <v>34</v>
      </c>
      <c r="C42" s="112" t="s">
        <v>169</v>
      </c>
      <c r="D42" s="114"/>
      <c r="E42" s="115">
        <f>E43</f>
        <v>13992.53</v>
      </c>
      <c r="F42" s="115">
        <f>F43</f>
        <v>1857.1278784259075</v>
      </c>
      <c r="G42" s="120">
        <f>G43</f>
        <v>13562.1</v>
      </c>
      <c r="H42" s="120">
        <f>H43</f>
        <v>1800</v>
      </c>
      <c r="I42" s="120">
        <f>I43</f>
        <v>1800</v>
      </c>
      <c r="J42" s="120">
        <f t="shared" si="2"/>
        <v>13562.1</v>
      </c>
      <c r="K42" s="120">
        <v>1800</v>
      </c>
      <c r="L42" s="120">
        <v>1800</v>
      </c>
      <c r="M42" s="110">
        <f t="shared" si="7"/>
        <v>96.92385865887012</v>
      </c>
      <c r="N42" s="110">
        <f t="shared" si="3"/>
        <v>100</v>
      </c>
    </row>
    <row r="43" spans="1:14" ht="27" customHeight="1">
      <c r="A43" s="113"/>
      <c r="B43" s="112" t="s">
        <v>31</v>
      </c>
      <c r="C43" s="112" t="s">
        <v>32</v>
      </c>
      <c r="D43" s="114"/>
      <c r="E43" s="115">
        <f>E44</f>
        <v>13992.53</v>
      </c>
      <c r="F43" s="115">
        <f>F44</f>
        <v>1857.1278784259075</v>
      </c>
      <c r="G43" s="119">
        <v>13562.1</v>
      </c>
      <c r="H43" s="119">
        <v>1800</v>
      </c>
      <c r="I43" s="119">
        <v>1800</v>
      </c>
      <c r="J43" s="119">
        <f t="shared" si="2"/>
        <v>13562.1</v>
      </c>
      <c r="K43" s="120"/>
      <c r="L43" s="120"/>
      <c r="M43" s="110">
        <f t="shared" si="7"/>
        <v>96.92385865887012</v>
      </c>
      <c r="N43" s="110">
        <f t="shared" si="3"/>
        <v>100</v>
      </c>
    </row>
    <row r="44" spans="1:14" ht="27" customHeight="1">
      <c r="A44" s="117"/>
      <c r="B44" s="117" t="s">
        <v>33</v>
      </c>
      <c r="C44" s="117" t="s">
        <v>34</v>
      </c>
      <c r="D44" s="118">
        <v>48005</v>
      </c>
      <c r="E44" s="116">
        <v>13992.53</v>
      </c>
      <c r="F44" s="109">
        <f>E44/7.5345</f>
        <v>1857.1278784259075</v>
      </c>
      <c r="G44" s="119"/>
      <c r="H44" s="119"/>
      <c r="I44" s="119"/>
      <c r="J44" s="119">
        <f t="shared" si="2"/>
        <v>0</v>
      </c>
      <c r="K44" s="119"/>
      <c r="L44" s="119"/>
      <c r="M44" s="110">
        <f t="shared" si="7"/>
        <v>0</v>
      </c>
      <c r="N44" s="110" t="e">
        <f t="shared" si="3"/>
        <v>#DIV/0!</v>
      </c>
    </row>
    <row r="45" spans="1:14" ht="27" customHeight="1">
      <c r="A45" s="167" t="s">
        <v>232</v>
      </c>
      <c r="B45" s="168" t="s">
        <v>3</v>
      </c>
      <c r="C45" s="167" t="s">
        <v>336</v>
      </c>
      <c r="D45" s="169"/>
      <c r="E45" s="170">
        <f>E46</f>
        <v>30000</v>
      </c>
      <c r="F45" s="170">
        <f>F46</f>
        <v>3981.684252438781</v>
      </c>
      <c r="G45" s="170">
        <f>G50+G53</f>
        <v>30002.38</v>
      </c>
      <c r="H45" s="170">
        <f>H50+H53</f>
        <v>3982</v>
      </c>
      <c r="I45" s="170">
        <f>I50+I53</f>
        <v>3982</v>
      </c>
      <c r="J45" s="170">
        <f t="shared" si="2"/>
        <v>30002.379</v>
      </c>
      <c r="K45" s="170">
        <v>3982</v>
      </c>
      <c r="L45" s="170">
        <v>3982</v>
      </c>
      <c r="M45" s="171">
        <f t="shared" si="7"/>
        <v>100.00793333333333</v>
      </c>
      <c r="N45" s="110">
        <f t="shared" si="3"/>
        <v>100</v>
      </c>
    </row>
    <row r="46" spans="1:14" ht="27" customHeight="1">
      <c r="A46" s="113"/>
      <c r="B46" s="112">
        <v>3</v>
      </c>
      <c r="C46" s="112" t="s">
        <v>168</v>
      </c>
      <c r="D46" s="114"/>
      <c r="E46" s="115">
        <f aca="true" t="shared" si="8" ref="E46:L46">SUM(E47,E52)</f>
        <v>30000</v>
      </c>
      <c r="F46" s="115">
        <f t="shared" si="8"/>
        <v>3981.684252438781</v>
      </c>
      <c r="G46" s="120">
        <f t="shared" si="8"/>
        <v>30002.38</v>
      </c>
      <c r="H46" s="120">
        <f t="shared" si="8"/>
        <v>3982</v>
      </c>
      <c r="I46" s="120">
        <f>SUM(I47,I52)</f>
        <v>3982</v>
      </c>
      <c r="J46" s="119">
        <f t="shared" si="2"/>
        <v>30002.379</v>
      </c>
      <c r="K46" s="120">
        <f t="shared" si="8"/>
        <v>3982</v>
      </c>
      <c r="L46" s="120">
        <f t="shared" si="8"/>
        <v>3982</v>
      </c>
      <c r="M46" s="110">
        <f t="shared" si="7"/>
        <v>100.00793333333333</v>
      </c>
      <c r="N46" s="110">
        <f t="shared" si="3"/>
        <v>100</v>
      </c>
    </row>
    <row r="47" spans="1:14" ht="27" customHeight="1">
      <c r="A47" s="113"/>
      <c r="B47" s="112">
        <v>32</v>
      </c>
      <c r="C47" s="112" t="s">
        <v>167</v>
      </c>
      <c r="D47" s="114"/>
      <c r="E47" s="115">
        <f>E50+E48</f>
        <v>30000</v>
      </c>
      <c r="F47" s="115">
        <f>F50+F48</f>
        <v>3981.684252438781</v>
      </c>
      <c r="G47" s="120">
        <f>G50</f>
        <v>30002.38</v>
      </c>
      <c r="H47" s="120">
        <v>3982</v>
      </c>
      <c r="I47" s="120">
        <v>3982</v>
      </c>
      <c r="J47" s="119">
        <f t="shared" si="2"/>
        <v>30002.379</v>
      </c>
      <c r="K47" s="120">
        <v>3982</v>
      </c>
      <c r="L47" s="120">
        <v>3982</v>
      </c>
      <c r="M47" s="110">
        <f t="shared" si="7"/>
        <v>100.00793333333333</v>
      </c>
      <c r="N47" s="110">
        <f t="shared" si="3"/>
        <v>100</v>
      </c>
    </row>
    <row r="48" spans="1:14" ht="27" customHeight="1">
      <c r="A48" s="113"/>
      <c r="B48" s="112" t="s">
        <v>37</v>
      </c>
      <c r="C48" s="112" t="s">
        <v>38</v>
      </c>
      <c r="D48" s="114"/>
      <c r="E48" s="115">
        <f>SUM(E49)</f>
        <v>0</v>
      </c>
      <c r="F48" s="109">
        <f>E48/7.5345</f>
        <v>0</v>
      </c>
      <c r="G48" s="119"/>
      <c r="H48" s="119"/>
      <c r="I48" s="119"/>
      <c r="J48" s="119">
        <f t="shared" si="2"/>
        <v>0</v>
      </c>
      <c r="K48" s="120">
        <f>K49</f>
        <v>0</v>
      </c>
      <c r="L48" s="120">
        <f>L49</f>
        <v>0</v>
      </c>
      <c r="M48" s="110" t="e">
        <f t="shared" si="7"/>
        <v>#DIV/0!</v>
      </c>
      <c r="N48" s="110" t="e">
        <f t="shared" si="3"/>
        <v>#DIV/0!</v>
      </c>
    </row>
    <row r="49" spans="1:14" ht="27" customHeight="1">
      <c r="A49" s="113"/>
      <c r="B49" s="117">
        <v>3223</v>
      </c>
      <c r="C49" s="117" t="s">
        <v>44</v>
      </c>
      <c r="D49" s="118">
        <v>48005</v>
      </c>
      <c r="E49" s="116">
        <v>0</v>
      </c>
      <c r="F49" s="109">
        <f>E49/7.5345</f>
        <v>0</v>
      </c>
      <c r="G49" s="119"/>
      <c r="H49" s="119"/>
      <c r="I49" s="119"/>
      <c r="J49" s="119">
        <f t="shared" si="2"/>
        <v>0</v>
      </c>
      <c r="K49" s="119">
        <v>0</v>
      </c>
      <c r="L49" s="119">
        <v>0</v>
      </c>
      <c r="M49" s="110" t="e">
        <f t="shared" si="7"/>
        <v>#DIV/0!</v>
      </c>
      <c r="N49" s="110" t="e">
        <f t="shared" si="3"/>
        <v>#DIV/0!</v>
      </c>
    </row>
    <row r="50" spans="1:14" ht="27" customHeight="1">
      <c r="A50" s="113"/>
      <c r="B50" s="112" t="s">
        <v>14</v>
      </c>
      <c r="C50" s="112" t="s">
        <v>15</v>
      </c>
      <c r="D50" s="114"/>
      <c r="E50" s="115">
        <f>E51</f>
        <v>30000</v>
      </c>
      <c r="F50" s="115">
        <f>F51</f>
        <v>3981.684252438781</v>
      </c>
      <c r="G50" s="119">
        <v>30002.38</v>
      </c>
      <c r="H50" s="119">
        <v>3982</v>
      </c>
      <c r="I50" s="119">
        <v>3982</v>
      </c>
      <c r="J50" s="119">
        <f t="shared" si="2"/>
        <v>30002.379</v>
      </c>
      <c r="K50" s="120">
        <f>K51</f>
        <v>0</v>
      </c>
      <c r="L50" s="120">
        <f>L51</f>
        <v>0</v>
      </c>
      <c r="M50" s="110">
        <f t="shared" si="7"/>
        <v>100.00793333333333</v>
      </c>
      <c r="N50" s="110">
        <f t="shared" si="3"/>
        <v>100</v>
      </c>
    </row>
    <row r="51" spans="1:14" ht="27" customHeight="1">
      <c r="A51" s="117"/>
      <c r="B51" s="117" t="s">
        <v>42</v>
      </c>
      <c r="C51" s="117" t="s">
        <v>59</v>
      </c>
      <c r="D51" s="118">
        <v>48005</v>
      </c>
      <c r="E51" s="116">
        <v>30000</v>
      </c>
      <c r="F51" s="109">
        <f>E51/7.5345</f>
        <v>3981.684252438781</v>
      </c>
      <c r="G51" s="119"/>
      <c r="H51" s="119"/>
      <c r="I51" s="119"/>
      <c r="J51" s="119">
        <f t="shared" si="2"/>
        <v>0</v>
      </c>
      <c r="K51" s="119">
        <v>0</v>
      </c>
      <c r="L51" s="119">
        <v>0</v>
      </c>
      <c r="M51" s="110">
        <f t="shared" si="7"/>
        <v>0</v>
      </c>
      <c r="N51" s="110" t="e">
        <f t="shared" si="3"/>
        <v>#DIV/0!</v>
      </c>
    </row>
    <row r="52" spans="1:14" ht="27" customHeight="1">
      <c r="A52" s="113"/>
      <c r="B52" s="112">
        <v>37</v>
      </c>
      <c r="C52" s="112" t="s">
        <v>170</v>
      </c>
      <c r="D52" s="114"/>
      <c r="E52" s="115">
        <f>E53</f>
        <v>0</v>
      </c>
      <c r="F52" s="115">
        <f>F53</f>
        <v>0</v>
      </c>
      <c r="G52" s="120">
        <v>0</v>
      </c>
      <c r="H52" s="120">
        <v>0</v>
      </c>
      <c r="I52" s="120">
        <v>0</v>
      </c>
      <c r="J52" s="119">
        <f t="shared" si="2"/>
        <v>0</v>
      </c>
      <c r="K52" s="120">
        <f>K53</f>
        <v>0</v>
      </c>
      <c r="L52" s="120">
        <f>L53</f>
        <v>0</v>
      </c>
      <c r="M52" s="110" t="e">
        <f t="shared" si="7"/>
        <v>#DIV/0!</v>
      </c>
      <c r="N52" s="110" t="e">
        <f t="shared" si="3"/>
        <v>#DIV/0!</v>
      </c>
    </row>
    <row r="53" spans="1:14" ht="27" customHeight="1">
      <c r="A53" s="113"/>
      <c r="B53" s="112" t="s">
        <v>12</v>
      </c>
      <c r="C53" s="112" t="s">
        <v>13</v>
      </c>
      <c r="D53" s="114"/>
      <c r="E53" s="115">
        <f>E54</f>
        <v>0</v>
      </c>
      <c r="F53" s="115">
        <f>F54</f>
        <v>0</v>
      </c>
      <c r="G53" s="119">
        <v>0</v>
      </c>
      <c r="H53" s="119">
        <v>0</v>
      </c>
      <c r="I53" s="119">
        <v>0</v>
      </c>
      <c r="J53" s="119">
        <f t="shared" si="2"/>
        <v>0</v>
      </c>
      <c r="K53" s="120">
        <f>K54</f>
        <v>0</v>
      </c>
      <c r="L53" s="120">
        <f>L54</f>
        <v>0</v>
      </c>
      <c r="M53" s="110" t="e">
        <f t="shared" si="7"/>
        <v>#DIV/0!</v>
      </c>
      <c r="N53" s="110" t="e">
        <f t="shared" si="3"/>
        <v>#DIV/0!</v>
      </c>
    </row>
    <row r="54" spans="1:14" ht="27" customHeight="1">
      <c r="A54" s="117"/>
      <c r="B54" s="117" t="s">
        <v>65</v>
      </c>
      <c r="C54" s="117" t="s">
        <v>66</v>
      </c>
      <c r="D54" s="118">
        <v>48005</v>
      </c>
      <c r="E54" s="116">
        <v>0</v>
      </c>
      <c r="F54" s="109">
        <f>E54/7.5345</f>
        <v>0</v>
      </c>
      <c r="G54" s="119"/>
      <c r="H54" s="119"/>
      <c r="I54" s="119"/>
      <c r="J54" s="119">
        <f t="shared" si="2"/>
        <v>0</v>
      </c>
      <c r="K54" s="119">
        <v>0</v>
      </c>
      <c r="L54" s="119">
        <v>0</v>
      </c>
      <c r="M54" s="110" t="e">
        <f t="shared" si="7"/>
        <v>#DIV/0!</v>
      </c>
      <c r="N54" s="110" t="e">
        <f t="shared" si="3"/>
        <v>#DIV/0!</v>
      </c>
    </row>
    <row r="55" spans="1:14" ht="27" customHeight="1">
      <c r="A55" s="167" t="s">
        <v>233</v>
      </c>
      <c r="B55" s="168" t="s">
        <v>3</v>
      </c>
      <c r="C55" s="167" t="s">
        <v>234</v>
      </c>
      <c r="D55" s="169"/>
      <c r="E55" s="170">
        <f>E56</f>
        <v>27101.18</v>
      </c>
      <c r="F55" s="170">
        <f>F56</f>
        <v>3596.944720950295</v>
      </c>
      <c r="G55" s="170">
        <f>G56</f>
        <v>23582.98</v>
      </c>
      <c r="H55" s="170">
        <f>H56</f>
        <v>3130</v>
      </c>
      <c r="I55" s="170">
        <f>SUM(I56,)</f>
        <v>9766.14</v>
      </c>
      <c r="J55" s="170">
        <f t="shared" si="2"/>
        <v>73582.98183</v>
      </c>
      <c r="K55" s="170">
        <v>3130</v>
      </c>
      <c r="L55" s="170">
        <v>3130</v>
      </c>
      <c r="M55" s="171">
        <f t="shared" si="7"/>
        <v>87.01827743293833</v>
      </c>
      <c r="N55" s="110">
        <f t="shared" si="3"/>
        <v>312.01725239616616</v>
      </c>
    </row>
    <row r="56" spans="1:14" ht="27" customHeight="1">
      <c r="A56" s="113"/>
      <c r="B56" s="112">
        <v>3</v>
      </c>
      <c r="C56" s="112" t="s">
        <v>168</v>
      </c>
      <c r="D56" s="114"/>
      <c r="E56" s="120">
        <f>E57+E66</f>
        <v>27101.18</v>
      </c>
      <c r="F56" s="120">
        <f>F57+F66</f>
        <v>3596.944720950295</v>
      </c>
      <c r="G56" s="120">
        <f>G57</f>
        <v>23582.98</v>
      </c>
      <c r="H56" s="120">
        <f>H57</f>
        <v>3130</v>
      </c>
      <c r="I56" s="120">
        <f>SUM(I57,I72)</f>
        <v>9766.14</v>
      </c>
      <c r="J56" s="120">
        <f t="shared" si="2"/>
        <v>73582.98183</v>
      </c>
      <c r="K56" s="120">
        <f>K57</f>
        <v>3130</v>
      </c>
      <c r="L56" s="120">
        <f>L57</f>
        <v>3130</v>
      </c>
      <c r="M56" s="110">
        <f t="shared" si="7"/>
        <v>87.01827743293833</v>
      </c>
      <c r="N56" s="110">
        <f t="shared" si="3"/>
        <v>312.01725239616616</v>
      </c>
    </row>
    <row r="57" spans="1:14" ht="27" customHeight="1">
      <c r="A57" s="113"/>
      <c r="B57" s="112">
        <v>32</v>
      </c>
      <c r="C57" s="112" t="s">
        <v>167</v>
      </c>
      <c r="D57" s="114"/>
      <c r="E57" s="120">
        <f>E64+E60+E58</f>
        <v>14798.18</v>
      </c>
      <c r="F57" s="120">
        <f>E57/7.5345</f>
        <v>1964.0560090251508</v>
      </c>
      <c r="G57" s="120">
        <f>G58+G60+G63</f>
        <v>23582.98</v>
      </c>
      <c r="H57" s="120">
        <f>H58+H60+H63</f>
        <v>3130</v>
      </c>
      <c r="I57" s="120">
        <f>SUM(I58,I60,I63,I71)</f>
        <v>9766.14</v>
      </c>
      <c r="J57" s="120">
        <f t="shared" si="2"/>
        <v>73582.98183</v>
      </c>
      <c r="K57" s="120">
        <v>3130</v>
      </c>
      <c r="L57" s="120">
        <v>3130</v>
      </c>
      <c r="M57" s="110">
        <f t="shared" si="7"/>
        <v>159.36405693132534</v>
      </c>
      <c r="N57" s="110">
        <f t="shared" si="3"/>
        <v>312.01725239616616</v>
      </c>
    </row>
    <row r="58" spans="1:14" ht="27" customHeight="1">
      <c r="A58" s="113"/>
      <c r="B58" s="112" t="s">
        <v>37</v>
      </c>
      <c r="C58" s="112" t="s">
        <v>38</v>
      </c>
      <c r="D58" s="114"/>
      <c r="E58" s="115">
        <f>SUM(E59)</f>
        <v>6365.36</v>
      </c>
      <c r="F58" s="115">
        <f>SUM(F59)</f>
        <v>844.828455770124</v>
      </c>
      <c r="G58" s="119">
        <v>12808.65</v>
      </c>
      <c r="H58" s="119">
        <v>1700</v>
      </c>
      <c r="I58" s="119">
        <v>1700</v>
      </c>
      <c r="J58" s="119">
        <f t="shared" si="2"/>
        <v>12808.650000000001</v>
      </c>
      <c r="K58" s="120"/>
      <c r="L58" s="120"/>
      <c r="M58" s="110">
        <f t="shared" si="7"/>
        <v>201.22428268000553</v>
      </c>
      <c r="N58" s="110">
        <f t="shared" si="3"/>
        <v>100</v>
      </c>
    </row>
    <row r="59" spans="1:14" ht="27" customHeight="1">
      <c r="A59" s="113"/>
      <c r="B59" s="117">
        <v>3223</v>
      </c>
      <c r="C59" s="117" t="s">
        <v>44</v>
      </c>
      <c r="D59" s="118">
        <v>32300</v>
      </c>
      <c r="E59" s="116">
        <v>6365.36</v>
      </c>
      <c r="F59" s="109">
        <f>E59/7.5345</f>
        <v>844.828455770124</v>
      </c>
      <c r="G59" s="119"/>
      <c r="H59" s="119"/>
      <c r="I59" s="119"/>
      <c r="J59" s="119">
        <f t="shared" si="2"/>
        <v>0</v>
      </c>
      <c r="K59" s="119"/>
      <c r="L59" s="119"/>
      <c r="M59" s="110">
        <f t="shared" si="7"/>
        <v>0</v>
      </c>
      <c r="N59" s="110" t="e">
        <f t="shared" si="3"/>
        <v>#DIV/0!</v>
      </c>
    </row>
    <row r="60" spans="1:14" ht="27" customHeight="1">
      <c r="A60" s="113"/>
      <c r="B60" s="112" t="s">
        <v>14</v>
      </c>
      <c r="C60" s="112" t="s">
        <v>15</v>
      </c>
      <c r="D60" s="114"/>
      <c r="E60" s="115">
        <f>E61+E62</f>
        <v>5432.82</v>
      </c>
      <c r="F60" s="115">
        <f>F61+F62</f>
        <v>721.0591280111487</v>
      </c>
      <c r="G60" s="119">
        <v>9794.85</v>
      </c>
      <c r="H60" s="119">
        <v>1300</v>
      </c>
      <c r="I60" s="119">
        <v>1300</v>
      </c>
      <c r="J60" s="119">
        <f t="shared" si="2"/>
        <v>9794.85</v>
      </c>
      <c r="K60" s="120"/>
      <c r="L60" s="120"/>
      <c r="M60" s="110">
        <f t="shared" si="7"/>
        <v>180.29034644991</v>
      </c>
      <c r="N60" s="110">
        <f t="shared" si="3"/>
        <v>100</v>
      </c>
    </row>
    <row r="61" spans="1:14" ht="27" customHeight="1">
      <c r="A61" s="117"/>
      <c r="B61" s="117">
        <v>3231</v>
      </c>
      <c r="C61" s="117" t="s">
        <v>53</v>
      </c>
      <c r="D61" s="118">
        <v>32300</v>
      </c>
      <c r="E61" s="116">
        <v>2186</v>
      </c>
      <c r="F61" s="109">
        <f aca="true" t="shared" si="9" ref="F61:F66">E61/7.5345</f>
        <v>290.1320591943725</v>
      </c>
      <c r="G61" s="119"/>
      <c r="H61" s="119"/>
      <c r="I61" s="119"/>
      <c r="J61" s="119">
        <f t="shared" si="2"/>
        <v>0</v>
      </c>
      <c r="K61" s="119"/>
      <c r="L61" s="119"/>
      <c r="M61" s="110">
        <f t="shared" si="7"/>
        <v>0</v>
      </c>
      <c r="N61" s="110" t="e">
        <f t="shared" si="3"/>
        <v>#DIV/0!</v>
      </c>
    </row>
    <row r="62" spans="1:14" ht="27" customHeight="1">
      <c r="A62" s="117"/>
      <c r="B62" s="117" t="s">
        <v>41</v>
      </c>
      <c r="C62" s="117" t="s">
        <v>54</v>
      </c>
      <c r="D62" s="118">
        <v>32300</v>
      </c>
      <c r="E62" s="116">
        <v>3246.82</v>
      </c>
      <c r="F62" s="109">
        <f t="shared" si="9"/>
        <v>430.92706881677617</v>
      </c>
      <c r="G62" s="119"/>
      <c r="H62" s="119"/>
      <c r="I62" s="119"/>
      <c r="J62" s="119">
        <f t="shared" si="2"/>
        <v>0</v>
      </c>
      <c r="K62" s="119"/>
      <c r="L62" s="119"/>
      <c r="M62" s="110">
        <f t="shared" si="7"/>
        <v>0</v>
      </c>
      <c r="N62" s="110" t="e">
        <f t="shared" si="3"/>
        <v>#DIV/0!</v>
      </c>
    </row>
    <row r="63" spans="1:14" ht="27" customHeight="1">
      <c r="A63" s="113"/>
      <c r="B63" s="112" t="s">
        <v>10</v>
      </c>
      <c r="C63" s="112" t="s">
        <v>11</v>
      </c>
      <c r="D63" s="114"/>
      <c r="E63" s="119">
        <v>3000</v>
      </c>
      <c r="F63" s="109">
        <f t="shared" si="9"/>
        <v>398.1684252438781</v>
      </c>
      <c r="G63" s="119">
        <v>979.48</v>
      </c>
      <c r="H63" s="119">
        <v>130</v>
      </c>
      <c r="I63" s="119">
        <v>130</v>
      </c>
      <c r="J63" s="119">
        <f t="shared" si="2"/>
        <v>979.485</v>
      </c>
      <c r="K63" s="119"/>
      <c r="L63" s="119"/>
      <c r="M63" s="110">
        <f t="shared" si="7"/>
        <v>32.64933333333334</v>
      </c>
      <c r="N63" s="110">
        <f t="shared" si="3"/>
        <v>100</v>
      </c>
    </row>
    <row r="64" spans="1:14" ht="27" customHeight="1">
      <c r="A64" s="117"/>
      <c r="B64" s="117" t="s">
        <v>17</v>
      </c>
      <c r="C64" s="117" t="s">
        <v>30</v>
      </c>
      <c r="D64" s="118">
        <v>32300</v>
      </c>
      <c r="E64" s="116">
        <v>3000</v>
      </c>
      <c r="F64" s="109">
        <f t="shared" si="9"/>
        <v>398.1684252438781</v>
      </c>
      <c r="G64" s="119"/>
      <c r="H64" s="119"/>
      <c r="I64" s="119"/>
      <c r="J64" s="119">
        <f t="shared" si="2"/>
        <v>0</v>
      </c>
      <c r="K64" s="119"/>
      <c r="L64" s="119"/>
      <c r="M64" s="110">
        <f t="shared" si="7"/>
        <v>0</v>
      </c>
      <c r="N64" s="110" t="e">
        <f t="shared" si="3"/>
        <v>#DIV/0!</v>
      </c>
    </row>
    <row r="65" spans="1:14" ht="27" customHeight="1">
      <c r="A65" s="117"/>
      <c r="B65" s="117" t="s">
        <v>17</v>
      </c>
      <c r="C65" s="117" t="s">
        <v>30</v>
      </c>
      <c r="D65" s="118">
        <v>55263</v>
      </c>
      <c r="E65" s="116">
        <v>0</v>
      </c>
      <c r="F65" s="109">
        <f t="shared" si="9"/>
        <v>0</v>
      </c>
      <c r="G65" s="119"/>
      <c r="H65" s="119"/>
      <c r="I65" s="119"/>
      <c r="J65" s="119">
        <f t="shared" si="2"/>
        <v>0</v>
      </c>
      <c r="K65" s="119"/>
      <c r="L65" s="119"/>
      <c r="M65" s="110" t="e">
        <f t="shared" si="7"/>
        <v>#DIV/0!</v>
      </c>
      <c r="N65" s="110" t="e">
        <f t="shared" si="3"/>
        <v>#DIV/0!</v>
      </c>
    </row>
    <row r="66" spans="1:14" ht="27" customHeight="1">
      <c r="A66" s="117">
        <v>62300</v>
      </c>
      <c r="B66" s="117"/>
      <c r="C66" s="112" t="s">
        <v>238</v>
      </c>
      <c r="D66" s="118"/>
      <c r="E66" s="116">
        <f>E67+E73</f>
        <v>12303</v>
      </c>
      <c r="F66" s="109">
        <f t="shared" si="9"/>
        <v>1632.8887119251442</v>
      </c>
      <c r="G66" s="119"/>
      <c r="H66" s="119"/>
      <c r="I66" s="119"/>
      <c r="J66" s="119">
        <f t="shared" si="2"/>
        <v>0</v>
      </c>
      <c r="K66" s="120"/>
      <c r="L66" s="120"/>
      <c r="M66" s="110">
        <f t="shared" si="7"/>
        <v>0</v>
      </c>
      <c r="N66" s="110" t="e">
        <f t="shared" si="3"/>
        <v>#DIV/0!</v>
      </c>
    </row>
    <row r="67" spans="1:14" ht="27" customHeight="1">
      <c r="A67" s="113"/>
      <c r="B67" s="112">
        <v>32</v>
      </c>
      <c r="C67" s="112" t="s">
        <v>167</v>
      </c>
      <c r="D67" s="114"/>
      <c r="E67" s="120">
        <f>E68</f>
        <v>6151.5</v>
      </c>
      <c r="F67" s="120">
        <f>F68</f>
        <v>0</v>
      </c>
      <c r="G67" s="120">
        <v>0</v>
      </c>
      <c r="H67" s="120">
        <v>0</v>
      </c>
      <c r="I67" s="120">
        <v>0</v>
      </c>
      <c r="J67" s="119">
        <f t="shared" si="2"/>
        <v>0</v>
      </c>
      <c r="K67" s="120"/>
      <c r="L67" s="120"/>
      <c r="M67" s="110">
        <f t="shared" si="7"/>
        <v>0</v>
      </c>
      <c r="N67" s="110" t="e">
        <f t="shared" si="3"/>
        <v>#DIV/0!</v>
      </c>
    </row>
    <row r="68" spans="1:14" ht="27" customHeight="1">
      <c r="A68" s="113"/>
      <c r="B68" s="112">
        <v>322</v>
      </c>
      <c r="C68" s="112" t="s">
        <v>38</v>
      </c>
      <c r="D68" s="114"/>
      <c r="E68" s="115">
        <f>SUM(E69,E70)</f>
        <v>6151.5</v>
      </c>
      <c r="F68" s="115">
        <f>SUM(F69)</f>
        <v>0</v>
      </c>
      <c r="G68" s="119">
        <v>0</v>
      </c>
      <c r="H68" s="119">
        <v>0</v>
      </c>
      <c r="I68" s="119">
        <v>0</v>
      </c>
      <c r="J68" s="119">
        <f t="shared" si="2"/>
        <v>0</v>
      </c>
      <c r="K68" s="120"/>
      <c r="L68" s="120"/>
      <c r="M68" s="110">
        <f t="shared" si="7"/>
        <v>0</v>
      </c>
      <c r="N68" s="110" t="e">
        <f t="shared" si="3"/>
        <v>#DIV/0!</v>
      </c>
    </row>
    <row r="69" spans="1:14" ht="27" customHeight="1">
      <c r="A69" s="117"/>
      <c r="B69" s="117" t="s">
        <v>46</v>
      </c>
      <c r="C69" s="117" t="s">
        <v>47</v>
      </c>
      <c r="D69" s="118">
        <v>62300</v>
      </c>
      <c r="E69" s="116">
        <v>0</v>
      </c>
      <c r="F69" s="109">
        <f aca="true" t="shared" si="10" ref="F69:F74">E69/7.5345</f>
        <v>0</v>
      </c>
      <c r="G69" s="119"/>
      <c r="H69" s="119"/>
      <c r="I69" s="119"/>
      <c r="J69" s="119">
        <f t="shared" si="2"/>
        <v>0</v>
      </c>
      <c r="K69" s="119"/>
      <c r="L69" s="119"/>
      <c r="M69" s="110" t="e">
        <f t="shared" si="7"/>
        <v>#DIV/0!</v>
      </c>
      <c r="N69" s="110" t="e">
        <f t="shared" si="3"/>
        <v>#DIV/0!</v>
      </c>
    </row>
    <row r="70" spans="1:14" ht="27" customHeight="1">
      <c r="A70" s="117"/>
      <c r="B70" s="117">
        <v>3225</v>
      </c>
      <c r="C70" s="117" t="s">
        <v>51</v>
      </c>
      <c r="D70" s="118">
        <v>62300</v>
      </c>
      <c r="E70" s="116">
        <v>6151.5</v>
      </c>
      <c r="F70" s="109">
        <f t="shared" si="10"/>
        <v>816.4443559625721</v>
      </c>
      <c r="G70" s="119"/>
      <c r="H70" s="119"/>
      <c r="I70" s="119"/>
      <c r="J70" s="119">
        <f t="shared" si="2"/>
        <v>0</v>
      </c>
      <c r="K70" s="119"/>
      <c r="L70" s="119"/>
      <c r="M70" s="110">
        <f aca="true" t="shared" si="11" ref="M70:M101">G70/E70*100</f>
        <v>0</v>
      </c>
      <c r="N70" s="110" t="e">
        <f t="shared" si="3"/>
        <v>#DIV/0!</v>
      </c>
    </row>
    <row r="71" spans="1:14" ht="27" customHeight="1">
      <c r="A71" s="113"/>
      <c r="B71" s="112" t="s">
        <v>10</v>
      </c>
      <c r="C71" s="112" t="s">
        <v>11</v>
      </c>
      <c r="D71" s="114">
        <v>55263</v>
      </c>
      <c r="E71" s="119">
        <v>0</v>
      </c>
      <c r="F71" s="109">
        <f t="shared" si="10"/>
        <v>0</v>
      </c>
      <c r="G71" s="119"/>
      <c r="H71" s="119"/>
      <c r="I71" s="119">
        <v>6636.14</v>
      </c>
      <c r="J71" s="119">
        <f t="shared" si="2"/>
        <v>49999.996830000004</v>
      </c>
      <c r="K71" s="119"/>
      <c r="L71" s="119"/>
      <c r="M71" s="110" t="e">
        <f t="shared" si="11"/>
        <v>#DIV/0!</v>
      </c>
      <c r="N71" s="110" t="e">
        <f t="shared" si="3"/>
        <v>#DIV/0!</v>
      </c>
    </row>
    <row r="72" spans="1:14" ht="27" customHeight="1">
      <c r="A72" s="117"/>
      <c r="B72" s="117" t="s">
        <v>17</v>
      </c>
      <c r="C72" s="117" t="s">
        <v>30</v>
      </c>
      <c r="D72" s="118">
        <v>55263</v>
      </c>
      <c r="E72" s="116"/>
      <c r="F72" s="109">
        <f t="shared" si="10"/>
        <v>0</v>
      </c>
      <c r="G72" s="119"/>
      <c r="H72" s="119"/>
      <c r="I72" s="119"/>
      <c r="J72" s="119">
        <f t="shared" si="2"/>
        <v>0</v>
      </c>
      <c r="K72" s="119"/>
      <c r="L72" s="119"/>
      <c r="M72" s="110" t="e">
        <f t="shared" si="11"/>
        <v>#DIV/0!</v>
      </c>
      <c r="N72" s="110" t="e">
        <f t="shared" si="3"/>
        <v>#DIV/0!</v>
      </c>
    </row>
    <row r="73" spans="1:14" ht="27" customHeight="1">
      <c r="A73" s="113"/>
      <c r="B73" s="112">
        <v>381</v>
      </c>
      <c r="C73" s="112" t="s">
        <v>349</v>
      </c>
      <c r="D73" s="114"/>
      <c r="E73" s="115">
        <f>SUM(E74)</f>
        <v>6151.5</v>
      </c>
      <c r="F73" s="109">
        <f t="shared" si="10"/>
        <v>816.4443559625721</v>
      </c>
      <c r="G73" s="119">
        <v>0</v>
      </c>
      <c r="H73" s="119">
        <v>0</v>
      </c>
      <c r="I73" s="119">
        <v>0</v>
      </c>
      <c r="J73" s="119">
        <f t="shared" si="2"/>
        <v>0</v>
      </c>
      <c r="K73" s="120"/>
      <c r="L73" s="120"/>
      <c r="M73" s="110">
        <f t="shared" si="11"/>
        <v>0</v>
      </c>
      <c r="N73" s="110" t="e">
        <f t="shared" si="3"/>
        <v>#DIV/0!</v>
      </c>
    </row>
    <row r="74" spans="1:14" ht="27" customHeight="1">
      <c r="A74" s="117"/>
      <c r="B74" s="117">
        <v>3812</v>
      </c>
      <c r="C74" s="117" t="s">
        <v>347</v>
      </c>
      <c r="D74" s="118">
        <v>62300</v>
      </c>
      <c r="E74" s="116">
        <v>6151.5</v>
      </c>
      <c r="F74" s="109">
        <f t="shared" si="10"/>
        <v>816.4443559625721</v>
      </c>
      <c r="G74" s="119"/>
      <c r="H74" s="119"/>
      <c r="I74" s="119"/>
      <c r="J74" s="119">
        <f t="shared" si="2"/>
        <v>0</v>
      </c>
      <c r="K74" s="119"/>
      <c r="L74" s="119"/>
      <c r="M74" s="110">
        <f t="shared" si="11"/>
        <v>0</v>
      </c>
      <c r="N74" s="110" t="e">
        <f t="shared" si="3"/>
        <v>#DIV/0!</v>
      </c>
    </row>
    <row r="75" spans="1:14" ht="27" customHeight="1">
      <c r="A75" s="167" t="s">
        <v>239</v>
      </c>
      <c r="B75" s="168" t="s">
        <v>3</v>
      </c>
      <c r="C75" s="167" t="s">
        <v>240</v>
      </c>
      <c r="D75" s="169"/>
      <c r="E75" s="170">
        <f aca="true" t="shared" si="12" ref="E75:L75">E76</f>
        <v>10423476.090000002</v>
      </c>
      <c r="F75" s="170">
        <f>F76</f>
        <v>1383433.0201075054</v>
      </c>
      <c r="G75" s="170">
        <f t="shared" si="12"/>
        <v>10868591.580000002</v>
      </c>
      <c r="H75" s="170">
        <f t="shared" si="12"/>
        <v>1442510</v>
      </c>
      <c r="I75" s="170">
        <f t="shared" si="12"/>
        <v>1471750</v>
      </c>
      <c r="J75" s="170">
        <f t="shared" si="2"/>
        <v>11088900.375</v>
      </c>
      <c r="K75" s="170">
        <f t="shared" si="12"/>
        <v>1442510</v>
      </c>
      <c r="L75" s="170">
        <f t="shared" si="12"/>
        <v>1442510</v>
      </c>
      <c r="M75" s="171">
        <f t="shared" si="11"/>
        <v>104.27031717784656</v>
      </c>
      <c r="N75" s="110">
        <f t="shared" si="3"/>
        <v>102.02702234299936</v>
      </c>
    </row>
    <row r="76" spans="1:14" ht="27" customHeight="1">
      <c r="A76" s="113"/>
      <c r="B76" s="112">
        <v>3</v>
      </c>
      <c r="C76" s="112" t="s">
        <v>168</v>
      </c>
      <c r="D76" s="114"/>
      <c r="E76" s="115">
        <f>E77+E86+E97</f>
        <v>10423476.090000002</v>
      </c>
      <c r="F76" s="115">
        <f>F77+F86+F97</f>
        <v>1383433.0201075054</v>
      </c>
      <c r="G76" s="120">
        <f aca="true" t="shared" si="13" ref="G76:L76">G77+G86+G97</f>
        <v>10868591.580000002</v>
      </c>
      <c r="H76" s="120">
        <f t="shared" si="13"/>
        <v>1442510</v>
      </c>
      <c r="I76" s="120">
        <f>I77+I86+I97</f>
        <v>1471750</v>
      </c>
      <c r="J76" s="120">
        <f t="shared" si="2"/>
        <v>11088900.375</v>
      </c>
      <c r="K76" s="115">
        <f t="shared" si="13"/>
        <v>1442510</v>
      </c>
      <c r="L76" s="115">
        <f t="shared" si="13"/>
        <v>1442510</v>
      </c>
      <c r="M76" s="110">
        <f t="shared" si="11"/>
        <v>104.27031717784656</v>
      </c>
      <c r="N76" s="110">
        <f t="shared" si="3"/>
        <v>102.02702234299936</v>
      </c>
    </row>
    <row r="77" spans="1:14" ht="27" customHeight="1">
      <c r="A77" s="113"/>
      <c r="B77" s="112">
        <v>31</v>
      </c>
      <c r="C77" s="112" t="s">
        <v>241</v>
      </c>
      <c r="D77" s="114"/>
      <c r="E77" s="115">
        <f>E78+E81+E83</f>
        <v>9940344.790000001</v>
      </c>
      <c r="F77" s="115">
        <f>F78+F81+F83</f>
        <v>1319310.4771384962</v>
      </c>
      <c r="G77" s="120">
        <f>G78+G81+G83</f>
        <v>10482825.200000001</v>
      </c>
      <c r="H77" s="120">
        <f>H78+H81+H83</f>
        <v>1391310</v>
      </c>
      <c r="I77" s="120">
        <f>I78+I81+I83</f>
        <v>1416050</v>
      </c>
      <c r="J77" s="120">
        <f aca="true" t="shared" si="14" ref="J77:J140">I77*7.5345</f>
        <v>10669228.725000001</v>
      </c>
      <c r="K77" s="115">
        <v>1391310</v>
      </c>
      <c r="L77" s="115">
        <v>1391310</v>
      </c>
      <c r="M77" s="110">
        <f t="shared" si="11"/>
        <v>105.4573600962588</v>
      </c>
      <c r="N77" s="110">
        <f aca="true" t="shared" si="15" ref="N77:N140">I77/H77*100</f>
        <v>101.77818027614262</v>
      </c>
    </row>
    <row r="78" spans="1:14" ht="27" customHeight="1">
      <c r="A78" s="113"/>
      <c r="B78" s="112">
        <v>311</v>
      </c>
      <c r="C78" s="112" t="s">
        <v>242</v>
      </c>
      <c r="D78" s="114"/>
      <c r="E78" s="115">
        <f>E79+E80</f>
        <v>8212402.9</v>
      </c>
      <c r="F78" s="115">
        <f>F79+F80</f>
        <v>1089973.1767204192</v>
      </c>
      <c r="G78" s="119">
        <v>8741526.9</v>
      </c>
      <c r="H78" s="119">
        <v>1160200</v>
      </c>
      <c r="I78" s="119">
        <v>1170000</v>
      </c>
      <c r="J78" s="119">
        <f t="shared" si="14"/>
        <v>8815365</v>
      </c>
      <c r="K78" s="120"/>
      <c r="L78" s="120"/>
      <c r="M78" s="110">
        <f t="shared" si="11"/>
        <v>106.44298637613116</v>
      </c>
      <c r="N78" s="110">
        <f t="shared" si="15"/>
        <v>100.8446819513877</v>
      </c>
    </row>
    <row r="79" spans="1:14" ht="27" customHeight="1">
      <c r="A79" s="117"/>
      <c r="B79" s="117">
        <v>3111</v>
      </c>
      <c r="C79" s="117" t="s">
        <v>242</v>
      </c>
      <c r="D79" s="118">
        <v>53082</v>
      </c>
      <c r="E79" s="116">
        <v>8147768.92</v>
      </c>
      <c r="F79" s="109">
        <f>E79/7.5345</f>
        <v>1081394.7733758045</v>
      </c>
      <c r="G79" s="119"/>
      <c r="H79" s="119"/>
      <c r="I79" s="119"/>
      <c r="J79" s="119">
        <f t="shared" si="14"/>
        <v>0</v>
      </c>
      <c r="K79" s="119"/>
      <c r="L79" s="119"/>
      <c r="M79" s="110">
        <f t="shared" si="11"/>
        <v>0</v>
      </c>
      <c r="N79" s="110" t="e">
        <f t="shared" si="15"/>
        <v>#DIV/0!</v>
      </c>
    </row>
    <row r="80" spans="1:14" ht="27" customHeight="1">
      <c r="A80" s="117"/>
      <c r="B80" s="117">
        <v>3111</v>
      </c>
      <c r="C80" s="117" t="s">
        <v>243</v>
      </c>
      <c r="D80" s="118">
        <v>53082</v>
      </c>
      <c r="E80" s="116">
        <v>64633.98</v>
      </c>
      <c r="F80" s="109">
        <f>E80/7.5345</f>
        <v>8578.403344614771</v>
      </c>
      <c r="G80" s="119"/>
      <c r="H80" s="119"/>
      <c r="I80" s="119"/>
      <c r="J80" s="119">
        <f t="shared" si="14"/>
        <v>0</v>
      </c>
      <c r="K80" s="119"/>
      <c r="L80" s="119"/>
      <c r="M80" s="110">
        <f t="shared" si="11"/>
        <v>0</v>
      </c>
      <c r="N80" s="110" t="e">
        <f t="shared" si="15"/>
        <v>#DIV/0!</v>
      </c>
    </row>
    <row r="81" spans="1:14" ht="27" customHeight="1">
      <c r="A81" s="113"/>
      <c r="B81" s="112">
        <v>312</v>
      </c>
      <c r="C81" s="112" t="s">
        <v>244</v>
      </c>
      <c r="D81" s="114"/>
      <c r="E81" s="115">
        <f>E82</f>
        <v>372835.5</v>
      </c>
      <c r="F81" s="115">
        <f>F82</f>
        <v>49483.77463667131</v>
      </c>
      <c r="G81" s="119">
        <v>301380</v>
      </c>
      <c r="H81" s="119">
        <v>40000</v>
      </c>
      <c r="I81" s="119">
        <v>53000</v>
      </c>
      <c r="J81" s="119">
        <f t="shared" si="14"/>
        <v>399328.5</v>
      </c>
      <c r="K81" s="120"/>
      <c r="L81" s="120"/>
      <c r="M81" s="110">
        <f t="shared" si="11"/>
        <v>80.83457717947996</v>
      </c>
      <c r="N81" s="110">
        <f t="shared" si="15"/>
        <v>132.5</v>
      </c>
    </row>
    <row r="82" spans="1:14" ht="27" customHeight="1">
      <c r="A82" s="117"/>
      <c r="B82" s="117">
        <v>3121</v>
      </c>
      <c r="C82" s="117" t="s">
        <v>252</v>
      </c>
      <c r="D82" s="118">
        <v>53082</v>
      </c>
      <c r="E82" s="116">
        <v>372835.5</v>
      </c>
      <c r="F82" s="109">
        <f>E82/7.5345</f>
        <v>49483.77463667131</v>
      </c>
      <c r="G82" s="119"/>
      <c r="H82" s="119"/>
      <c r="I82" s="119"/>
      <c r="J82" s="119">
        <f t="shared" si="14"/>
        <v>0</v>
      </c>
      <c r="K82" s="119"/>
      <c r="L82" s="119"/>
      <c r="M82" s="110">
        <f t="shared" si="11"/>
        <v>0</v>
      </c>
      <c r="N82" s="110" t="e">
        <f t="shared" si="15"/>
        <v>#DIV/0!</v>
      </c>
    </row>
    <row r="83" spans="1:14" ht="27" customHeight="1">
      <c r="A83" s="113"/>
      <c r="B83" s="112">
        <v>313</v>
      </c>
      <c r="C83" s="112" t="s">
        <v>245</v>
      </c>
      <c r="D83" s="114"/>
      <c r="E83" s="115">
        <f>E84+E85</f>
        <v>1355106.3900000001</v>
      </c>
      <c r="F83" s="115">
        <f>F84+F85</f>
        <v>179853.52578140554</v>
      </c>
      <c r="G83" s="119">
        <v>1439918.3</v>
      </c>
      <c r="H83" s="119">
        <v>191110</v>
      </c>
      <c r="I83" s="119">
        <v>193050</v>
      </c>
      <c r="J83" s="119">
        <f t="shared" si="14"/>
        <v>1454535.225</v>
      </c>
      <c r="K83" s="115"/>
      <c r="L83" s="115"/>
      <c r="M83" s="110">
        <f t="shared" si="11"/>
        <v>106.258690138713</v>
      </c>
      <c r="N83" s="110">
        <f t="shared" si="15"/>
        <v>101.01512218094291</v>
      </c>
    </row>
    <row r="84" spans="1:14" ht="27" customHeight="1">
      <c r="A84" s="117"/>
      <c r="B84" s="117">
        <v>3132</v>
      </c>
      <c r="C84" s="117" t="s">
        <v>246</v>
      </c>
      <c r="D84" s="118">
        <v>53082</v>
      </c>
      <c r="E84" s="116">
        <v>1354007.55</v>
      </c>
      <c r="F84" s="109">
        <f>E84/7.5345</f>
        <v>179707.6846506072</v>
      </c>
      <c r="G84" s="119"/>
      <c r="H84" s="119"/>
      <c r="I84" s="119"/>
      <c r="J84" s="119">
        <f t="shared" si="14"/>
        <v>0</v>
      </c>
      <c r="K84" s="119"/>
      <c r="L84" s="119"/>
      <c r="M84" s="110">
        <f t="shared" si="11"/>
        <v>0</v>
      </c>
      <c r="N84" s="110" t="e">
        <f t="shared" si="15"/>
        <v>#DIV/0!</v>
      </c>
    </row>
    <row r="85" spans="1:14" ht="27" customHeight="1">
      <c r="A85" s="117"/>
      <c r="B85" s="117">
        <v>3133</v>
      </c>
      <c r="C85" s="117" t="s">
        <v>247</v>
      </c>
      <c r="D85" s="118">
        <v>53082</v>
      </c>
      <c r="E85" s="116">
        <v>1098.84</v>
      </c>
      <c r="F85" s="109">
        <f>E85/7.5345</f>
        <v>145.84113079832767</v>
      </c>
      <c r="G85" s="119"/>
      <c r="H85" s="119"/>
      <c r="I85" s="119"/>
      <c r="J85" s="119">
        <f t="shared" si="14"/>
        <v>0</v>
      </c>
      <c r="K85" s="119"/>
      <c r="L85" s="119"/>
      <c r="M85" s="110">
        <f t="shared" si="11"/>
        <v>0</v>
      </c>
      <c r="N85" s="110" t="e">
        <f t="shared" si="15"/>
        <v>#DIV/0!</v>
      </c>
    </row>
    <row r="86" spans="1:14" ht="27" customHeight="1">
      <c r="A86" s="113"/>
      <c r="B86" s="112">
        <v>32</v>
      </c>
      <c r="C86" s="112" t="s">
        <v>167</v>
      </c>
      <c r="D86" s="114"/>
      <c r="E86" s="115">
        <f>E87+E91+E94</f>
        <v>458356.22000000003</v>
      </c>
      <c r="F86" s="115">
        <f>F87+F91+F94</f>
        <v>60834.32477271219</v>
      </c>
      <c r="G86" s="120">
        <f>G87+G94</f>
        <v>378231.9</v>
      </c>
      <c r="H86" s="120">
        <f>H87+H94</f>
        <v>50200</v>
      </c>
      <c r="I86" s="120">
        <f>I87+I94+I89</f>
        <v>55700</v>
      </c>
      <c r="J86" s="119">
        <f t="shared" si="14"/>
        <v>419671.65</v>
      </c>
      <c r="K86" s="115">
        <v>50200</v>
      </c>
      <c r="L86" s="115">
        <v>50200</v>
      </c>
      <c r="M86" s="110">
        <f t="shared" si="11"/>
        <v>82.5192030774667</v>
      </c>
      <c r="N86" s="110">
        <f t="shared" si="15"/>
        <v>110.95617529880477</v>
      </c>
    </row>
    <row r="87" spans="1:14" ht="27" customHeight="1">
      <c r="A87" s="113"/>
      <c r="B87" s="112">
        <v>321</v>
      </c>
      <c r="C87" s="112" t="s">
        <v>6</v>
      </c>
      <c r="D87" s="114"/>
      <c r="E87" s="115">
        <f>E88</f>
        <v>348386.56</v>
      </c>
      <c r="F87" s="115">
        <f>F88</f>
        <v>46238.842657110625</v>
      </c>
      <c r="G87" s="119">
        <v>339052.5</v>
      </c>
      <c r="H87" s="119">
        <v>45000</v>
      </c>
      <c r="I87" s="119">
        <v>50000</v>
      </c>
      <c r="J87" s="119">
        <f t="shared" si="14"/>
        <v>376725</v>
      </c>
      <c r="K87" s="115"/>
      <c r="L87" s="115"/>
      <c r="M87" s="110">
        <f t="shared" si="11"/>
        <v>97.32077494608288</v>
      </c>
      <c r="N87" s="110">
        <f t="shared" si="15"/>
        <v>111.11111111111111</v>
      </c>
    </row>
    <row r="88" spans="1:14" ht="27" customHeight="1">
      <c r="A88" s="117"/>
      <c r="B88" s="117">
        <v>3212</v>
      </c>
      <c r="C88" s="117" t="s">
        <v>248</v>
      </c>
      <c r="D88" s="118">
        <v>53082</v>
      </c>
      <c r="E88" s="116">
        <v>348386.56</v>
      </c>
      <c r="F88" s="109">
        <f>E88/7.5345</f>
        <v>46238.842657110625</v>
      </c>
      <c r="G88" s="119"/>
      <c r="H88" s="119"/>
      <c r="I88" s="119"/>
      <c r="J88" s="119">
        <f t="shared" si="14"/>
        <v>0</v>
      </c>
      <c r="K88" s="119"/>
      <c r="L88" s="119"/>
      <c r="M88" s="110">
        <f t="shared" si="11"/>
        <v>0</v>
      </c>
      <c r="N88" s="110" t="e">
        <f t="shared" si="15"/>
        <v>#DIV/0!</v>
      </c>
    </row>
    <row r="89" spans="1:14" ht="27" customHeight="1">
      <c r="A89" s="113"/>
      <c r="B89" s="112">
        <v>322</v>
      </c>
      <c r="C89" s="112" t="s">
        <v>38</v>
      </c>
      <c r="D89" s="114"/>
      <c r="E89" s="115">
        <v>0</v>
      </c>
      <c r="F89" s="115">
        <v>0</v>
      </c>
      <c r="G89" s="115"/>
      <c r="H89" s="115"/>
      <c r="I89" s="115">
        <v>600</v>
      </c>
      <c r="J89" s="119">
        <f t="shared" si="14"/>
        <v>4520.7</v>
      </c>
      <c r="K89" s="120"/>
      <c r="L89" s="120"/>
      <c r="M89" s="110" t="e">
        <f t="shared" si="11"/>
        <v>#DIV/0!</v>
      </c>
      <c r="N89" s="110" t="e">
        <f t="shared" si="15"/>
        <v>#DIV/0!</v>
      </c>
    </row>
    <row r="90" spans="1:14" ht="27" customHeight="1">
      <c r="A90" s="117"/>
      <c r="B90" s="117" t="s">
        <v>46</v>
      </c>
      <c r="C90" s="117" t="s">
        <v>47</v>
      </c>
      <c r="D90" s="118">
        <v>53082</v>
      </c>
      <c r="E90" s="116">
        <v>0</v>
      </c>
      <c r="F90" s="109">
        <f>E90/7.5345</f>
        <v>0</v>
      </c>
      <c r="G90" s="119"/>
      <c r="H90" s="119"/>
      <c r="I90" s="119"/>
      <c r="J90" s="119">
        <f t="shared" si="14"/>
        <v>0</v>
      </c>
      <c r="K90" s="119"/>
      <c r="L90" s="119"/>
      <c r="M90" s="110" t="e">
        <f t="shared" si="11"/>
        <v>#DIV/0!</v>
      </c>
      <c r="N90" s="110" t="e">
        <f t="shared" si="15"/>
        <v>#DIV/0!</v>
      </c>
    </row>
    <row r="91" spans="1:14" ht="27" customHeight="1">
      <c r="A91" s="113"/>
      <c r="B91" s="112" t="s">
        <v>14</v>
      </c>
      <c r="C91" s="112" t="s">
        <v>15</v>
      </c>
      <c r="D91" s="114"/>
      <c r="E91" s="115">
        <f>E92+E93</f>
        <v>19438.72</v>
      </c>
      <c r="F91" s="115">
        <f>F92+F93</f>
        <v>2579.9615103855594</v>
      </c>
      <c r="G91" s="119">
        <v>0</v>
      </c>
      <c r="H91" s="119">
        <v>0</v>
      </c>
      <c r="I91" s="119">
        <v>0</v>
      </c>
      <c r="J91" s="119">
        <f t="shared" si="14"/>
        <v>0</v>
      </c>
      <c r="K91" s="120"/>
      <c r="L91" s="120"/>
      <c r="M91" s="110">
        <f t="shared" si="11"/>
        <v>0</v>
      </c>
      <c r="N91" s="110" t="e">
        <f t="shared" si="15"/>
        <v>#DIV/0!</v>
      </c>
    </row>
    <row r="92" spans="1:14" ht="27" customHeight="1">
      <c r="A92" s="117"/>
      <c r="B92" s="117" t="s">
        <v>42</v>
      </c>
      <c r="C92" s="117" t="s">
        <v>59</v>
      </c>
      <c r="D92" s="118">
        <v>53082</v>
      </c>
      <c r="E92" s="116">
        <v>10800</v>
      </c>
      <c r="F92" s="109">
        <f>E92/7.5345</f>
        <v>1433.4063308779614</v>
      </c>
      <c r="G92" s="119"/>
      <c r="H92" s="119"/>
      <c r="I92" s="119"/>
      <c r="J92" s="119">
        <f t="shared" si="14"/>
        <v>0</v>
      </c>
      <c r="K92" s="119"/>
      <c r="L92" s="119"/>
      <c r="M92" s="110">
        <f t="shared" si="11"/>
        <v>0</v>
      </c>
      <c r="N92" s="110" t="e">
        <f t="shared" si="15"/>
        <v>#DIV/0!</v>
      </c>
    </row>
    <row r="93" spans="1:14" ht="27" customHeight="1">
      <c r="A93" s="117"/>
      <c r="B93" s="117">
        <v>3237</v>
      </c>
      <c r="C93" s="117" t="s">
        <v>19</v>
      </c>
      <c r="D93" s="118">
        <v>53082</v>
      </c>
      <c r="E93" s="116">
        <v>8638.72</v>
      </c>
      <c r="F93" s="109">
        <f>E93/7.5345</f>
        <v>1146.5551795075983</v>
      </c>
      <c r="G93" s="119"/>
      <c r="H93" s="119"/>
      <c r="I93" s="119"/>
      <c r="J93" s="119">
        <f t="shared" si="14"/>
        <v>0</v>
      </c>
      <c r="K93" s="119"/>
      <c r="L93" s="119"/>
      <c r="M93" s="110">
        <f t="shared" si="11"/>
        <v>0</v>
      </c>
      <c r="N93" s="110" t="e">
        <f t="shared" si="15"/>
        <v>#DIV/0!</v>
      </c>
    </row>
    <row r="94" spans="1:14" ht="27" customHeight="1">
      <c r="A94" s="113"/>
      <c r="B94" s="112">
        <v>329</v>
      </c>
      <c r="C94" s="112" t="s">
        <v>30</v>
      </c>
      <c r="D94" s="114"/>
      <c r="E94" s="115">
        <f>E95+E96</f>
        <v>90530.94</v>
      </c>
      <c r="F94" s="115">
        <f>F95+F96</f>
        <v>12015.520605216007</v>
      </c>
      <c r="G94" s="119">
        <v>39179.4</v>
      </c>
      <c r="H94" s="119">
        <v>5200</v>
      </c>
      <c r="I94" s="119">
        <v>5100</v>
      </c>
      <c r="J94" s="119">
        <f t="shared" si="14"/>
        <v>38425.950000000004</v>
      </c>
      <c r="K94" s="115"/>
      <c r="L94" s="115"/>
      <c r="M94" s="110">
        <f t="shared" si="11"/>
        <v>43.277359099552044</v>
      </c>
      <c r="N94" s="110">
        <f t="shared" si="15"/>
        <v>98.07692307692307</v>
      </c>
    </row>
    <row r="95" spans="1:14" ht="27" customHeight="1">
      <c r="A95" s="117"/>
      <c r="B95" s="117">
        <v>3295</v>
      </c>
      <c r="C95" s="117" t="s">
        <v>55</v>
      </c>
      <c r="D95" s="118">
        <v>53082</v>
      </c>
      <c r="E95" s="116">
        <v>59173.79</v>
      </c>
      <c r="F95" s="109">
        <f>E95/7.5345</f>
        <v>7853.711593337314</v>
      </c>
      <c r="G95" s="119"/>
      <c r="H95" s="119"/>
      <c r="I95" s="119"/>
      <c r="J95" s="119">
        <f t="shared" si="14"/>
        <v>0</v>
      </c>
      <c r="K95" s="119"/>
      <c r="L95" s="119"/>
      <c r="M95" s="110">
        <f t="shared" si="11"/>
        <v>0</v>
      </c>
      <c r="N95" s="110" t="e">
        <f t="shared" si="15"/>
        <v>#DIV/0!</v>
      </c>
    </row>
    <row r="96" spans="1:14" ht="27" customHeight="1">
      <c r="A96" s="117"/>
      <c r="B96" s="117">
        <v>3296</v>
      </c>
      <c r="C96" s="117" t="s">
        <v>249</v>
      </c>
      <c r="D96" s="118">
        <v>53082</v>
      </c>
      <c r="E96" s="116">
        <v>31357.15</v>
      </c>
      <c r="F96" s="109">
        <f>E96/7.5345</f>
        <v>4161.809011878691</v>
      </c>
      <c r="G96" s="119"/>
      <c r="H96" s="119"/>
      <c r="I96" s="119"/>
      <c r="J96" s="119">
        <f t="shared" si="14"/>
        <v>0</v>
      </c>
      <c r="K96" s="119"/>
      <c r="L96" s="119"/>
      <c r="M96" s="110">
        <f t="shared" si="11"/>
        <v>0</v>
      </c>
      <c r="N96" s="110" t="e">
        <f t="shared" si="15"/>
        <v>#DIV/0!</v>
      </c>
    </row>
    <row r="97" spans="1:14" ht="27" customHeight="1">
      <c r="A97" s="113"/>
      <c r="B97" s="112">
        <v>34</v>
      </c>
      <c r="C97" s="112" t="s">
        <v>169</v>
      </c>
      <c r="D97" s="114"/>
      <c r="E97" s="115">
        <f>E98</f>
        <v>24775.08</v>
      </c>
      <c r="F97" s="115">
        <f>F98</f>
        <v>3288.2181962970335</v>
      </c>
      <c r="G97" s="120">
        <f>G98</f>
        <v>7534.48</v>
      </c>
      <c r="H97" s="120">
        <f>H98</f>
        <v>1000</v>
      </c>
      <c r="I97" s="120">
        <f>I98</f>
        <v>0</v>
      </c>
      <c r="J97" s="119">
        <f t="shared" si="14"/>
        <v>0</v>
      </c>
      <c r="K97" s="115">
        <v>1000</v>
      </c>
      <c r="L97" s="115">
        <v>1000</v>
      </c>
      <c r="M97" s="110">
        <f t="shared" si="11"/>
        <v>30.411526420903584</v>
      </c>
      <c r="N97" s="110">
        <f t="shared" si="15"/>
        <v>0</v>
      </c>
    </row>
    <row r="98" spans="1:14" ht="27" customHeight="1">
      <c r="A98" s="113"/>
      <c r="B98" s="112">
        <v>343</v>
      </c>
      <c r="C98" s="112" t="s">
        <v>250</v>
      </c>
      <c r="D98" s="114"/>
      <c r="E98" s="115">
        <f>E99</f>
        <v>24775.08</v>
      </c>
      <c r="F98" s="115">
        <f>F99</f>
        <v>3288.2181962970335</v>
      </c>
      <c r="G98" s="119">
        <v>7534.48</v>
      </c>
      <c r="H98" s="119">
        <v>1000</v>
      </c>
      <c r="I98" s="119">
        <v>0</v>
      </c>
      <c r="J98" s="119">
        <f t="shared" si="14"/>
        <v>0</v>
      </c>
      <c r="K98" s="115"/>
      <c r="L98" s="115"/>
      <c r="M98" s="110">
        <f t="shared" si="11"/>
        <v>30.411526420903584</v>
      </c>
      <c r="N98" s="110">
        <f t="shared" si="15"/>
        <v>0</v>
      </c>
    </row>
    <row r="99" spans="1:14" ht="27" customHeight="1">
      <c r="A99" s="117"/>
      <c r="B99" s="117">
        <v>3433</v>
      </c>
      <c r="C99" s="117" t="s">
        <v>250</v>
      </c>
      <c r="D99" s="118">
        <v>53082</v>
      </c>
      <c r="E99" s="116">
        <v>24775.08</v>
      </c>
      <c r="F99" s="109">
        <f>E99/7.5345</f>
        <v>3288.2181962970335</v>
      </c>
      <c r="G99" s="119"/>
      <c r="H99" s="119"/>
      <c r="I99" s="119"/>
      <c r="J99" s="119">
        <f t="shared" si="14"/>
        <v>0</v>
      </c>
      <c r="K99" s="119"/>
      <c r="L99" s="119"/>
      <c r="M99" s="110">
        <f t="shared" si="11"/>
        <v>0</v>
      </c>
      <c r="N99" s="110" t="e">
        <f t="shared" si="15"/>
        <v>#DIV/0!</v>
      </c>
    </row>
    <row r="100" spans="1:14" ht="27" customHeight="1">
      <c r="A100" s="165">
        <v>2102</v>
      </c>
      <c r="B100" s="166" t="s">
        <v>2</v>
      </c>
      <c r="C100" s="165" t="s">
        <v>251</v>
      </c>
      <c r="D100" s="166"/>
      <c r="E100" s="150">
        <f aca="true" t="shared" si="16" ref="E100:L100">SUM(E101)</f>
        <v>852885.23</v>
      </c>
      <c r="F100" s="150">
        <f t="shared" si="16"/>
        <v>113197.32298095427</v>
      </c>
      <c r="G100" s="151">
        <f t="shared" si="16"/>
        <v>812113.62</v>
      </c>
      <c r="H100" s="151">
        <f t="shared" si="16"/>
        <v>107786</v>
      </c>
      <c r="I100" s="151">
        <f t="shared" si="16"/>
        <v>145567.49</v>
      </c>
      <c r="J100" s="176">
        <f t="shared" si="14"/>
        <v>1096778.253405</v>
      </c>
      <c r="K100" s="150">
        <f t="shared" si="16"/>
        <v>107786</v>
      </c>
      <c r="L100" s="150">
        <f t="shared" si="16"/>
        <v>107786</v>
      </c>
      <c r="M100" s="152">
        <f t="shared" si="11"/>
        <v>95.21956664673394</v>
      </c>
      <c r="N100" s="110">
        <f t="shared" si="15"/>
        <v>135.0523166273913</v>
      </c>
    </row>
    <row r="101" spans="1:14" ht="27" customHeight="1">
      <c r="A101" s="167" t="s">
        <v>253</v>
      </c>
      <c r="B101" s="168" t="s">
        <v>3</v>
      </c>
      <c r="C101" s="167" t="s">
        <v>254</v>
      </c>
      <c r="D101" s="169"/>
      <c r="E101" s="170">
        <f aca="true" t="shared" si="17" ref="E101:L101">E102</f>
        <v>852885.23</v>
      </c>
      <c r="F101" s="170">
        <f t="shared" si="17"/>
        <v>113197.32298095427</v>
      </c>
      <c r="G101" s="170">
        <f t="shared" si="17"/>
        <v>812113.62</v>
      </c>
      <c r="H101" s="170">
        <f t="shared" si="17"/>
        <v>107786</v>
      </c>
      <c r="I101" s="170">
        <f t="shared" si="17"/>
        <v>145567.49</v>
      </c>
      <c r="J101" s="177">
        <f t="shared" si="14"/>
        <v>1096778.253405</v>
      </c>
      <c r="K101" s="170">
        <f t="shared" si="17"/>
        <v>107786</v>
      </c>
      <c r="L101" s="170">
        <f t="shared" si="17"/>
        <v>107786</v>
      </c>
      <c r="M101" s="171">
        <f t="shared" si="11"/>
        <v>95.21956664673394</v>
      </c>
      <c r="N101" s="110">
        <f t="shared" si="15"/>
        <v>135.0523166273913</v>
      </c>
    </row>
    <row r="102" spans="1:14" ht="27" customHeight="1">
      <c r="A102" s="113"/>
      <c r="B102" s="112">
        <v>3</v>
      </c>
      <c r="C102" s="112" t="s">
        <v>168</v>
      </c>
      <c r="D102" s="114"/>
      <c r="E102" s="115">
        <f aca="true" t="shared" si="18" ref="E102:L102">SUM(E103,E110)</f>
        <v>852885.23</v>
      </c>
      <c r="F102" s="115">
        <f t="shared" si="18"/>
        <v>113197.32298095427</v>
      </c>
      <c r="G102" s="120">
        <f t="shared" si="18"/>
        <v>812113.62</v>
      </c>
      <c r="H102" s="120">
        <f t="shared" si="18"/>
        <v>107786</v>
      </c>
      <c r="I102" s="120">
        <f>SUM(I103,I110,I106)</f>
        <v>145567.49</v>
      </c>
      <c r="J102" s="120">
        <f t="shared" si="14"/>
        <v>1096778.253405</v>
      </c>
      <c r="K102" s="120">
        <f t="shared" si="18"/>
        <v>107786</v>
      </c>
      <c r="L102" s="120">
        <f t="shared" si="18"/>
        <v>107786</v>
      </c>
      <c r="M102" s="110">
        <f aca="true" t="shared" si="19" ref="M102:M133">G102/E102*100</f>
        <v>95.21956664673394</v>
      </c>
      <c r="N102" s="110">
        <f t="shared" si="15"/>
        <v>135.0523166273913</v>
      </c>
    </row>
    <row r="103" spans="1:14" ht="27" customHeight="1">
      <c r="A103" s="113"/>
      <c r="B103" s="112">
        <v>32</v>
      </c>
      <c r="C103" s="112" t="s">
        <v>167</v>
      </c>
      <c r="D103" s="114"/>
      <c r="E103" s="115">
        <f>E104+E108</f>
        <v>410038.23</v>
      </c>
      <c r="F103" s="115">
        <f>F104+F108</f>
        <v>54421.42544296237</v>
      </c>
      <c r="G103" s="120">
        <f>SUM(G104+G108)</f>
        <v>367113.62</v>
      </c>
      <c r="H103" s="120">
        <f>SUM(H104+H108)</f>
        <v>48724.350000000006</v>
      </c>
      <c r="I103" s="120">
        <f>SUM(I104+I108)</f>
        <v>71271.37</v>
      </c>
      <c r="J103" s="120">
        <f t="shared" si="14"/>
        <v>536994.137265</v>
      </c>
      <c r="K103" s="120">
        <v>48724.35</v>
      </c>
      <c r="L103" s="120">
        <v>48724.35</v>
      </c>
      <c r="M103" s="110">
        <f t="shared" si="19"/>
        <v>89.53155904511635</v>
      </c>
      <c r="N103" s="110">
        <f t="shared" si="15"/>
        <v>146.2746450183532</v>
      </c>
    </row>
    <row r="104" spans="1:14" ht="27" customHeight="1">
      <c r="A104" s="113"/>
      <c r="B104" s="112">
        <v>322</v>
      </c>
      <c r="C104" s="112" t="s">
        <v>340</v>
      </c>
      <c r="D104" s="114"/>
      <c r="E104" s="115">
        <f>E105</f>
        <v>393424.41</v>
      </c>
      <c r="F104" s="115">
        <f>F105</f>
        <v>52216.392594067285</v>
      </c>
      <c r="G104" s="119">
        <v>350000</v>
      </c>
      <c r="H104" s="119">
        <v>46452.98</v>
      </c>
      <c r="I104" s="119">
        <v>69000</v>
      </c>
      <c r="J104" s="119">
        <f t="shared" si="14"/>
        <v>519880.5</v>
      </c>
      <c r="K104" s="120"/>
      <c r="L104" s="120"/>
      <c r="M104" s="110">
        <f t="shared" si="19"/>
        <v>88.96245151641709</v>
      </c>
      <c r="N104" s="110">
        <f t="shared" si="15"/>
        <v>148.5372951315502</v>
      </c>
    </row>
    <row r="105" spans="1:14" ht="27" customHeight="1">
      <c r="A105" s="117"/>
      <c r="B105" s="117">
        <v>3223</v>
      </c>
      <c r="C105" s="117" t="s">
        <v>44</v>
      </c>
      <c r="D105" s="118">
        <v>11001</v>
      </c>
      <c r="E105" s="116">
        <v>393424.41</v>
      </c>
      <c r="F105" s="109">
        <f>E105/7.5345</f>
        <v>52216.392594067285</v>
      </c>
      <c r="G105" s="119"/>
      <c r="H105" s="119"/>
      <c r="I105" s="119"/>
      <c r="J105" s="119">
        <f t="shared" si="14"/>
        <v>0</v>
      </c>
      <c r="K105" s="119"/>
      <c r="L105" s="119"/>
      <c r="M105" s="110">
        <f t="shared" si="19"/>
        <v>0</v>
      </c>
      <c r="N105" s="110" t="e">
        <f t="shared" si="15"/>
        <v>#DIV/0!</v>
      </c>
    </row>
    <row r="106" spans="1:14" ht="27" customHeight="1">
      <c r="A106" s="113"/>
      <c r="B106" s="112" t="s">
        <v>14</v>
      </c>
      <c r="C106" s="112" t="s">
        <v>15</v>
      </c>
      <c r="D106" s="114"/>
      <c r="E106" s="115">
        <v>0</v>
      </c>
      <c r="F106" s="115">
        <v>0</v>
      </c>
      <c r="G106" s="120">
        <v>0</v>
      </c>
      <c r="H106" s="120">
        <v>0</v>
      </c>
      <c r="I106" s="120">
        <f>I107</f>
        <v>11296.12</v>
      </c>
      <c r="J106" s="119">
        <f t="shared" si="14"/>
        <v>85110.61614000001</v>
      </c>
      <c r="K106" s="120"/>
      <c r="L106" s="120"/>
      <c r="M106" s="110" t="e">
        <f t="shared" si="19"/>
        <v>#DIV/0!</v>
      </c>
      <c r="N106" s="110" t="e">
        <f t="shared" si="15"/>
        <v>#DIV/0!</v>
      </c>
    </row>
    <row r="107" spans="1:14" ht="27" customHeight="1">
      <c r="A107" s="117"/>
      <c r="B107" s="117" t="s">
        <v>22</v>
      </c>
      <c r="C107" s="117" t="s">
        <v>23</v>
      </c>
      <c r="D107" s="118">
        <v>47300</v>
      </c>
      <c r="E107" s="116">
        <v>0</v>
      </c>
      <c r="F107" s="109">
        <f>E107/7.5345</f>
        <v>0</v>
      </c>
      <c r="G107" s="119"/>
      <c r="H107" s="119"/>
      <c r="I107" s="119">
        <v>11296.12</v>
      </c>
      <c r="J107" s="119">
        <f t="shared" si="14"/>
        <v>85110.61614000001</v>
      </c>
      <c r="K107" s="119"/>
      <c r="L107" s="119"/>
      <c r="M107" s="110" t="e">
        <f t="shared" si="19"/>
        <v>#DIV/0!</v>
      </c>
      <c r="N107" s="110" t="e">
        <f t="shared" si="15"/>
        <v>#DIV/0!</v>
      </c>
    </row>
    <row r="108" spans="1:14" ht="27" customHeight="1">
      <c r="A108" s="113"/>
      <c r="B108" s="112">
        <v>329</v>
      </c>
      <c r="C108" s="112" t="s">
        <v>30</v>
      </c>
      <c r="D108" s="114"/>
      <c r="E108" s="115">
        <f>E109</f>
        <v>16613.82</v>
      </c>
      <c r="F108" s="115">
        <f>F109</f>
        <v>2205.0328488950827</v>
      </c>
      <c r="G108" s="119">
        <v>17113.62</v>
      </c>
      <c r="H108" s="119">
        <v>2271.37</v>
      </c>
      <c r="I108" s="119">
        <v>2271.37</v>
      </c>
      <c r="J108" s="119">
        <f t="shared" si="14"/>
        <v>17113.637265</v>
      </c>
      <c r="K108" s="115"/>
      <c r="L108" s="115"/>
      <c r="M108" s="110">
        <f t="shared" si="19"/>
        <v>103.00833884079638</v>
      </c>
      <c r="N108" s="110">
        <f t="shared" si="15"/>
        <v>100</v>
      </c>
    </row>
    <row r="109" spans="1:14" ht="27" customHeight="1">
      <c r="A109" s="117"/>
      <c r="B109" s="117">
        <v>3292</v>
      </c>
      <c r="C109" s="117" t="s">
        <v>255</v>
      </c>
      <c r="D109" s="118">
        <v>11001</v>
      </c>
      <c r="E109" s="116">
        <v>16613.82</v>
      </c>
      <c r="F109" s="109">
        <f>E109/7.5345</f>
        <v>2205.0328488950827</v>
      </c>
      <c r="G109" s="119"/>
      <c r="H109" s="119"/>
      <c r="I109" s="119"/>
      <c r="J109" s="119">
        <f t="shared" si="14"/>
        <v>0</v>
      </c>
      <c r="K109" s="119"/>
      <c r="L109" s="119"/>
      <c r="M109" s="110">
        <f t="shared" si="19"/>
        <v>0</v>
      </c>
      <c r="N109" s="110" t="e">
        <f t="shared" si="15"/>
        <v>#DIV/0!</v>
      </c>
    </row>
    <row r="110" spans="1:14" ht="27" customHeight="1">
      <c r="A110" s="113"/>
      <c r="B110" s="112">
        <v>37</v>
      </c>
      <c r="C110" s="112" t="s">
        <v>170</v>
      </c>
      <c r="D110" s="114"/>
      <c r="E110" s="115">
        <f>E111</f>
        <v>442847</v>
      </c>
      <c r="F110" s="115">
        <f>F111</f>
        <v>58775.8975379919</v>
      </c>
      <c r="G110" s="120">
        <f>G111</f>
        <v>445000</v>
      </c>
      <c r="H110" s="120">
        <f>H111</f>
        <v>59061.65</v>
      </c>
      <c r="I110" s="120">
        <f>I111</f>
        <v>63000</v>
      </c>
      <c r="J110" s="119">
        <f t="shared" si="14"/>
        <v>474673.5</v>
      </c>
      <c r="K110" s="120">
        <v>59061.65</v>
      </c>
      <c r="L110" s="120">
        <v>59061.65</v>
      </c>
      <c r="M110" s="110">
        <f t="shared" si="19"/>
        <v>100.4861724252394</v>
      </c>
      <c r="N110" s="110">
        <f t="shared" si="15"/>
        <v>106.66820178576116</v>
      </c>
    </row>
    <row r="111" spans="1:14" ht="27" customHeight="1">
      <c r="A111" s="113"/>
      <c r="B111" s="112" t="s">
        <v>12</v>
      </c>
      <c r="C111" s="112" t="s">
        <v>13</v>
      </c>
      <c r="D111" s="114"/>
      <c r="E111" s="115">
        <f>E112</f>
        <v>442847</v>
      </c>
      <c r="F111" s="115">
        <f>F112</f>
        <v>58775.8975379919</v>
      </c>
      <c r="G111" s="119">
        <v>445000</v>
      </c>
      <c r="H111" s="119">
        <v>59061.65</v>
      </c>
      <c r="I111" s="119">
        <v>63000</v>
      </c>
      <c r="J111" s="119">
        <f t="shared" si="14"/>
        <v>474673.5</v>
      </c>
      <c r="K111" s="120"/>
      <c r="L111" s="120"/>
      <c r="M111" s="110">
        <f t="shared" si="19"/>
        <v>100.4861724252394</v>
      </c>
      <c r="N111" s="110">
        <f t="shared" si="15"/>
        <v>106.66820178576116</v>
      </c>
    </row>
    <row r="112" spans="1:14" ht="27" customHeight="1">
      <c r="A112" s="117"/>
      <c r="B112" s="117" t="s">
        <v>65</v>
      </c>
      <c r="C112" s="117" t="s">
        <v>66</v>
      </c>
      <c r="D112" s="118">
        <v>11001</v>
      </c>
      <c r="E112" s="116">
        <v>442847</v>
      </c>
      <c r="F112" s="109">
        <f>E112/7.5345</f>
        <v>58775.8975379919</v>
      </c>
      <c r="G112" s="119"/>
      <c r="H112" s="119"/>
      <c r="I112" s="119"/>
      <c r="J112" s="119">
        <f t="shared" si="14"/>
        <v>0</v>
      </c>
      <c r="K112" s="119"/>
      <c r="L112" s="119"/>
      <c r="M112" s="110">
        <f t="shared" si="19"/>
        <v>0</v>
      </c>
      <c r="N112" s="110" t="e">
        <f t="shared" si="15"/>
        <v>#DIV/0!</v>
      </c>
    </row>
    <row r="113" spans="1:14" ht="27" customHeight="1">
      <c r="A113" s="165">
        <v>2301</v>
      </c>
      <c r="B113" s="166" t="s">
        <v>2</v>
      </c>
      <c r="C113" s="165" t="s">
        <v>256</v>
      </c>
      <c r="D113" s="166"/>
      <c r="E113" s="150">
        <f>SUM(E114+E143+E158+E181+E216+E239+E248+E261+E269+E279+E289+E296+E301+E137)</f>
        <v>2668528.09</v>
      </c>
      <c r="F113" s="150">
        <f>SUM(F114+F143+F158+F181+F216+F239+F248+F261+F269+F279+F289+F296+F301+F137)</f>
        <v>354174.5424381181</v>
      </c>
      <c r="G113" s="151">
        <f>SUM(G114+G143+G158+G181+G216+G239+G248+G261+G269+G279+G289+G296+G301)</f>
        <v>2673722.8399999994</v>
      </c>
      <c r="H113" s="151">
        <f>SUM(H114+H143+H158+H181+H216+H239+H248+H261+H269+H279+H289+H296+H301)</f>
        <v>354864</v>
      </c>
      <c r="I113" s="151">
        <f>SUM(I114+I143+I158+I181+I216+I239+I248+I261+I269+I279+I289+I296+I301+I137)</f>
        <v>432196.76999999996</v>
      </c>
      <c r="J113" s="176">
        <f t="shared" si="14"/>
        <v>3256386.563565</v>
      </c>
      <c r="K113" s="150">
        <f>SUM(K114+K143+K158+K181+K216+K239+K248+K261+K269+K279+K289+K296+K301+K137)</f>
        <v>349056</v>
      </c>
      <c r="L113" s="150">
        <f>SUM(L114+L143+L158+L181+L216+L239+L248+L261+L269+L279+L289+L296+L301+L137)</f>
        <v>349056</v>
      </c>
      <c r="M113" s="152">
        <f t="shared" si="19"/>
        <v>100.19466724069596</v>
      </c>
      <c r="N113" s="110">
        <f t="shared" si="15"/>
        <v>121.79222744488027</v>
      </c>
    </row>
    <row r="114" spans="1:14" ht="27" customHeight="1">
      <c r="A114" s="167">
        <v>230102</v>
      </c>
      <c r="B114" s="168" t="s">
        <v>3</v>
      </c>
      <c r="C114" s="167" t="s">
        <v>257</v>
      </c>
      <c r="D114" s="169"/>
      <c r="E114" s="170">
        <f>SUM(E115)</f>
        <v>22156.25</v>
      </c>
      <c r="F114" s="170">
        <f>E114/7.5345</f>
        <v>2940.6397239365583</v>
      </c>
      <c r="G114" s="170">
        <f aca="true" t="shared" si="20" ref="G114:L114">SUM(G115)</f>
        <v>37069.75000000001</v>
      </c>
      <c r="H114" s="170">
        <f t="shared" si="20"/>
        <v>4920</v>
      </c>
      <c r="I114" s="170">
        <f>SUM(I115)</f>
        <v>5795</v>
      </c>
      <c r="J114" s="177">
        <f t="shared" si="14"/>
        <v>43662.427500000005</v>
      </c>
      <c r="K114" s="170">
        <f t="shared" si="20"/>
        <v>4920</v>
      </c>
      <c r="L114" s="170">
        <f t="shared" si="20"/>
        <v>4920</v>
      </c>
      <c r="M114" s="171">
        <f t="shared" si="19"/>
        <v>167.31057827926662</v>
      </c>
      <c r="N114" s="110">
        <f t="shared" si="15"/>
        <v>117.78455284552845</v>
      </c>
    </row>
    <row r="115" spans="1:14" ht="27" customHeight="1">
      <c r="A115" s="113"/>
      <c r="B115" s="112">
        <v>3</v>
      </c>
      <c r="C115" s="112" t="s">
        <v>168</v>
      </c>
      <c r="D115" s="114"/>
      <c r="E115" s="115">
        <f>SUM(E121+E116+E136+E124)</f>
        <v>22156.25</v>
      </c>
      <c r="F115" s="120">
        <f>E115/7.5345</f>
        <v>2940.6397239365583</v>
      </c>
      <c r="G115" s="120">
        <f>SUM(G116,G121,G129)</f>
        <v>37069.75000000001</v>
      </c>
      <c r="H115" s="120">
        <v>4920</v>
      </c>
      <c r="I115" s="120">
        <f>I116+I121+I134</f>
        <v>5795</v>
      </c>
      <c r="J115" s="120">
        <f t="shared" si="14"/>
        <v>43662.427500000005</v>
      </c>
      <c r="K115" s="115">
        <v>4920</v>
      </c>
      <c r="L115" s="115">
        <v>4920</v>
      </c>
      <c r="M115" s="110">
        <f t="shared" si="19"/>
        <v>167.31057827926662</v>
      </c>
      <c r="N115" s="110">
        <f t="shared" si="15"/>
        <v>117.78455284552845</v>
      </c>
    </row>
    <row r="116" spans="1:14" ht="27" customHeight="1">
      <c r="A116" s="113"/>
      <c r="B116" s="112">
        <v>31</v>
      </c>
      <c r="C116" s="112" t="s">
        <v>241</v>
      </c>
      <c r="D116" s="114"/>
      <c r="E116" s="115">
        <f>E117+E119</f>
        <v>1200</v>
      </c>
      <c r="F116" s="115">
        <f>F117+F119</f>
        <v>159.26737009755126</v>
      </c>
      <c r="G116" s="120">
        <f>SUM(G117+G119)</f>
        <v>1280.87</v>
      </c>
      <c r="H116" s="120">
        <f>SUM(H117+H119)</f>
        <v>170</v>
      </c>
      <c r="I116" s="120">
        <f>SUM(I117+I119)</f>
        <v>170</v>
      </c>
      <c r="J116" s="120">
        <f t="shared" si="14"/>
        <v>1280.865</v>
      </c>
      <c r="K116" s="115">
        <v>170</v>
      </c>
      <c r="L116" s="115">
        <v>170</v>
      </c>
      <c r="M116" s="110">
        <f t="shared" si="19"/>
        <v>106.73916666666665</v>
      </c>
      <c r="N116" s="110">
        <f t="shared" si="15"/>
        <v>100</v>
      </c>
    </row>
    <row r="117" spans="1:15" ht="27" customHeight="1">
      <c r="A117" s="113"/>
      <c r="B117" s="112">
        <v>311</v>
      </c>
      <c r="C117" s="112" t="s">
        <v>242</v>
      </c>
      <c r="D117" s="114"/>
      <c r="E117" s="115">
        <f>E118</f>
        <v>1030.04</v>
      </c>
      <c r="F117" s="115">
        <f>F118</f>
        <v>136.70980157940141</v>
      </c>
      <c r="G117" s="119">
        <v>1054.83</v>
      </c>
      <c r="H117" s="119">
        <v>140</v>
      </c>
      <c r="I117" s="119">
        <v>140</v>
      </c>
      <c r="J117" s="119">
        <f t="shared" si="14"/>
        <v>1054.8300000000002</v>
      </c>
      <c r="K117" s="120"/>
      <c r="L117" s="120"/>
      <c r="M117" s="110">
        <f t="shared" si="19"/>
        <v>102.40670265232419</v>
      </c>
      <c r="N117" s="110">
        <f t="shared" si="15"/>
        <v>100</v>
      </c>
      <c r="O117" s="137"/>
    </row>
    <row r="118" spans="1:14" ht="27" customHeight="1">
      <c r="A118" s="117"/>
      <c r="B118" s="117">
        <v>3111</v>
      </c>
      <c r="C118" s="117" t="s">
        <v>242</v>
      </c>
      <c r="D118" s="118">
        <v>58800</v>
      </c>
      <c r="E118" s="116">
        <v>1030.04</v>
      </c>
      <c r="F118" s="109">
        <f>E118/7.5345</f>
        <v>136.70980157940141</v>
      </c>
      <c r="G118" s="119"/>
      <c r="H118" s="119"/>
      <c r="I118" s="119"/>
      <c r="J118" s="119">
        <f t="shared" si="14"/>
        <v>0</v>
      </c>
      <c r="K118" s="119"/>
      <c r="L118" s="119"/>
      <c r="M118" s="110">
        <f t="shared" si="19"/>
        <v>0</v>
      </c>
      <c r="N118" s="110" t="e">
        <f t="shared" si="15"/>
        <v>#DIV/0!</v>
      </c>
    </row>
    <row r="119" spans="1:14" ht="27" customHeight="1">
      <c r="A119" s="113"/>
      <c r="B119" s="112">
        <v>313</v>
      </c>
      <c r="C119" s="112" t="s">
        <v>245</v>
      </c>
      <c r="D119" s="114"/>
      <c r="E119" s="115">
        <f>E120</f>
        <v>169.96</v>
      </c>
      <c r="F119" s="115">
        <f>F120</f>
        <v>22.557568518149843</v>
      </c>
      <c r="G119" s="119">
        <v>226.04</v>
      </c>
      <c r="H119" s="119">
        <v>30</v>
      </c>
      <c r="I119" s="119">
        <v>30</v>
      </c>
      <c r="J119" s="119">
        <f t="shared" si="14"/>
        <v>226.03500000000003</v>
      </c>
      <c r="K119" s="115"/>
      <c r="L119" s="115"/>
      <c r="M119" s="110">
        <f t="shared" si="19"/>
        <v>132.99599905860202</v>
      </c>
      <c r="N119" s="110">
        <f t="shared" si="15"/>
        <v>100</v>
      </c>
    </row>
    <row r="120" spans="1:14" ht="27" customHeight="1">
      <c r="A120" s="117"/>
      <c r="B120" s="117">
        <v>3132</v>
      </c>
      <c r="C120" s="117" t="s">
        <v>246</v>
      </c>
      <c r="D120" s="118">
        <v>58800</v>
      </c>
      <c r="E120" s="116">
        <v>169.96</v>
      </c>
      <c r="F120" s="109">
        <f>E120/7.5345</f>
        <v>22.557568518149843</v>
      </c>
      <c r="G120" s="119"/>
      <c r="H120" s="119"/>
      <c r="I120" s="119"/>
      <c r="J120" s="119">
        <f t="shared" si="14"/>
        <v>0</v>
      </c>
      <c r="K120" s="119"/>
      <c r="L120" s="119"/>
      <c r="M120" s="110">
        <f t="shared" si="19"/>
        <v>0</v>
      </c>
      <c r="N120" s="110" t="e">
        <f t="shared" si="15"/>
        <v>#DIV/0!</v>
      </c>
    </row>
    <row r="121" spans="1:14" ht="27" customHeight="1">
      <c r="A121" s="113"/>
      <c r="B121" s="112">
        <v>32</v>
      </c>
      <c r="C121" s="112" t="s">
        <v>167</v>
      </c>
      <c r="D121" s="114"/>
      <c r="E121" s="115">
        <f>SUM(E122,E126)</f>
        <v>13656.25</v>
      </c>
      <c r="F121" s="115">
        <f>SUM(F122,F126)</f>
        <v>1812.495852412237</v>
      </c>
      <c r="G121" s="120">
        <f>SUM(G122,G124,G126,G134)</f>
        <v>35788.880000000005</v>
      </c>
      <c r="H121" s="120">
        <v>4750</v>
      </c>
      <c r="I121" s="120">
        <f>I122+I124+I126</f>
        <v>5545</v>
      </c>
      <c r="J121" s="119">
        <f t="shared" si="14"/>
        <v>41778.802500000005</v>
      </c>
      <c r="K121" s="115">
        <v>4750</v>
      </c>
      <c r="L121" s="115">
        <v>4750</v>
      </c>
      <c r="M121" s="110">
        <f t="shared" si="19"/>
        <v>262.06960183066366</v>
      </c>
      <c r="N121" s="110">
        <f t="shared" si="15"/>
        <v>116.73684210526316</v>
      </c>
    </row>
    <row r="122" spans="1:14" ht="27" customHeight="1">
      <c r="A122" s="113"/>
      <c r="B122" s="112" t="s">
        <v>5</v>
      </c>
      <c r="C122" s="112" t="s">
        <v>6</v>
      </c>
      <c r="D122" s="114"/>
      <c r="E122" s="115">
        <f>E123</f>
        <v>0</v>
      </c>
      <c r="F122" s="109">
        <f>E122/7.5345</f>
        <v>0</v>
      </c>
      <c r="G122" s="119">
        <v>527.42</v>
      </c>
      <c r="H122" s="119">
        <v>70</v>
      </c>
      <c r="I122" s="119">
        <v>70</v>
      </c>
      <c r="J122" s="119">
        <f t="shared" si="14"/>
        <v>527.4150000000001</v>
      </c>
      <c r="K122" s="120"/>
      <c r="L122" s="120"/>
      <c r="M122" s="110" t="e">
        <f t="shared" si="19"/>
        <v>#DIV/0!</v>
      </c>
      <c r="N122" s="110">
        <f t="shared" si="15"/>
        <v>100</v>
      </c>
    </row>
    <row r="123" spans="1:14" ht="27" customHeight="1">
      <c r="A123" s="117"/>
      <c r="B123" s="117" t="s">
        <v>8</v>
      </c>
      <c r="C123" s="117" t="s">
        <v>9</v>
      </c>
      <c r="D123" s="118">
        <v>58800</v>
      </c>
      <c r="E123" s="116">
        <v>0</v>
      </c>
      <c r="F123" s="109">
        <f>E123/7.5345</f>
        <v>0</v>
      </c>
      <c r="G123" s="119"/>
      <c r="H123" s="119"/>
      <c r="I123" s="119"/>
      <c r="J123" s="119">
        <f t="shared" si="14"/>
        <v>0</v>
      </c>
      <c r="K123" s="119"/>
      <c r="L123" s="119"/>
      <c r="M123" s="110" t="e">
        <f t="shared" si="19"/>
        <v>#DIV/0!</v>
      </c>
      <c r="N123" s="110" t="e">
        <f t="shared" si="15"/>
        <v>#DIV/0!</v>
      </c>
    </row>
    <row r="124" spans="1:14" ht="27" customHeight="1">
      <c r="A124" s="113"/>
      <c r="B124" s="112">
        <v>322</v>
      </c>
      <c r="C124" s="112" t="s">
        <v>38</v>
      </c>
      <c r="D124" s="114"/>
      <c r="E124" s="115">
        <f>E125</f>
        <v>6900</v>
      </c>
      <c r="F124" s="115">
        <f>F125</f>
        <v>915.7873780609198</v>
      </c>
      <c r="G124" s="119">
        <v>4520.7</v>
      </c>
      <c r="H124" s="119">
        <v>600</v>
      </c>
      <c r="I124" s="119">
        <v>600</v>
      </c>
      <c r="J124" s="119">
        <f t="shared" si="14"/>
        <v>4520.7</v>
      </c>
      <c r="K124" s="120"/>
      <c r="L124" s="120"/>
      <c r="M124" s="110">
        <f t="shared" si="19"/>
        <v>65.51739130434783</v>
      </c>
      <c r="N124" s="110">
        <f t="shared" si="15"/>
        <v>100</v>
      </c>
    </row>
    <row r="125" spans="1:14" ht="27" customHeight="1">
      <c r="A125" s="117"/>
      <c r="B125" s="117" t="s">
        <v>57</v>
      </c>
      <c r="C125" s="117" t="s">
        <v>261</v>
      </c>
      <c r="D125" s="118">
        <v>58800</v>
      </c>
      <c r="E125" s="116">
        <v>6900</v>
      </c>
      <c r="F125" s="109">
        <f>E125/7.5345</f>
        <v>915.7873780609198</v>
      </c>
      <c r="G125" s="119"/>
      <c r="H125" s="119"/>
      <c r="I125" s="119"/>
      <c r="J125" s="119">
        <f t="shared" si="14"/>
        <v>0</v>
      </c>
      <c r="K125" s="119"/>
      <c r="L125" s="119"/>
      <c r="M125" s="110">
        <f t="shared" si="19"/>
        <v>0</v>
      </c>
      <c r="N125" s="110" t="e">
        <f t="shared" si="15"/>
        <v>#DIV/0!</v>
      </c>
    </row>
    <row r="126" spans="1:14" ht="27" customHeight="1">
      <c r="A126" s="113"/>
      <c r="B126" s="112">
        <v>329</v>
      </c>
      <c r="C126" s="112" t="s">
        <v>30</v>
      </c>
      <c r="D126" s="114"/>
      <c r="E126" s="115">
        <f>SUM(E127:E127)</f>
        <v>13656.25</v>
      </c>
      <c r="F126" s="115">
        <f>SUM(F127:F127)</f>
        <v>1812.495852412237</v>
      </c>
      <c r="G126" s="120">
        <f>G127</f>
        <v>30138</v>
      </c>
      <c r="H126" s="120">
        <f>H127</f>
        <v>4000</v>
      </c>
      <c r="I126" s="120">
        <f>I127+I128</f>
        <v>4875</v>
      </c>
      <c r="J126" s="119">
        <f t="shared" si="14"/>
        <v>36730.6875</v>
      </c>
      <c r="K126" s="120"/>
      <c r="L126" s="120"/>
      <c r="M126" s="110">
        <f t="shared" si="19"/>
        <v>220.69016018306638</v>
      </c>
      <c r="N126" s="110">
        <f t="shared" si="15"/>
        <v>121.875</v>
      </c>
    </row>
    <row r="127" spans="1:14" ht="27" customHeight="1">
      <c r="A127" s="117"/>
      <c r="B127" s="117">
        <v>3299</v>
      </c>
      <c r="C127" s="117" t="s">
        <v>30</v>
      </c>
      <c r="D127" s="118">
        <v>58800</v>
      </c>
      <c r="E127" s="116">
        <v>13656.25</v>
      </c>
      <c r="F127" s="109">
        <f>E127/7.5345</f>
        <v>1812.495852412237</v>
      </c>
      <c r="G127" s="119">
        <v>30138</v>
      </c>
      <c r="H127" s="119">
        <v>4000</v>
      </c>
      <c r="I127" s="119">
        <v>4000</v>
      </c>
      <c r="J127" s="119">
        <f t="shared" si="14"/>
        <v>30138</v>
      </c>
      <c r="K127" s="119"/>
      <c r="L127" s="119"/>
      <c r="M127" s="110">
        <f t="shared" si="19"/>
        <v>220.69016018306638</v>
      </c>
      <c r="N127" s="110">
        <f t="shared" si="15"/>
        <v>100</v>
      </c>
    </row>
    <row r="128" spans="1:14" ht="27" customHeight="1">
      <c r="A128" s="117"/>
      <c r="B128" s="117">
        <v>3299</v>
      </c>
      <c r="C128" s="117" t="s">
        <v>30</v>
      </c>
      <c r="D128" s="118">
        <v>11001</v>
      </c>
      <c r="E128" s="116">
        <v>0</v>
      </c>
      <c r="F128" s="109">
        <f>E128/7.5345</f>
        <v>0</v>
      </c>
      <c r="G128" s="119">
        <v>0</v>
      </c>
      <c r="H128" s="119">
        <v>0</v>
      </c>
      <c r="I128" s="119">
        <v>875</v>
      </c>
      <c r="J128" s="119">
        <f t="shared" si="14"/>
        <v>6592.6875</v>
      </c>
      <c r="K128" s="119"/>
      <c r="L128" s="119"/>
      <c r="M128" s="110" t="e">
        <f t="shared" si="19"/>
        <v>#DIV/0!</v>
      </c>
      <c r="N128" s="110" t="e">
        <f t="shared" si="15"/>
        <v>#DIV/0!</v>
      </c>
    </row>
    <row r="129" spans="1:14" ht="27" customHeight="1">
      <c r="A129" s="113"/>
      <c r="B129" s="112">
        <v>31</v>
      </c>
      <c r="C129" s="112" t="s">
        <v>241</v>
      </c>
      <c r="D129" s="114"/>
      <c r="E129" s="115">
        <f>E130+E132</f>
        <v>0</v>
      </c>
      <c r="F129" s="115">
        <f>F130+F132</f>
        <v>0</v>
      </c>
      <c r="G129" s="120">
        <f>G130+G132+G135</f>
        <v>0</v>
      </c>
      <c r="H129" s="120">
        <f>H130+H132+H135</f>
        <v>0</v>
      </c>
      <c r="I129" s="120">
        <v>80</v>
      </c>
      <c r="J129" s="119">
        <f t="shared" si="14"/>
        <v>602.76</v>
      </c>
      <c r="K129" s="115"/>
      <c r="L129" s="115"/>
      <c r="M129" s="110" t="e">
        <f t="shared" si="19"/>
        <v>#DIV/0!</v>
      </c>
      <c r="N129" s="110" t="e">
        <f t="shared" si="15"/>
        <v>#DIV/0!</v>
      </c>
    </row>
    <row r="130" spans="1:15" ht="27" customHeight="1">
      <c r="A130" s="113"/>
      <c r="B130" s="112">
        <v>311</v>
      </c>
      <c r="C130" s="112" t="s">
        <v>242</v>
      </c>
      <c r="D130" s="114"/>
      <c r="E130" s="115">
        <f>E131</f>
        <v>0</v>
      </c>
      <c r="F130" s="115">
        <f>F131</f>
        <v>0</v>
      </c>
      <c r="G130" s="119">
        <v>0</v>
      </c>
      <c r="H130" s="119">
        <v>0</v>
      </c>
      <c r="I130" s="119">
        <v>0</v>
      </c>
      <c r="J130" s="119">
        <f t="shared" si="14"/>
        <v>0</v>
      </c>
      <c r="K130" s="120"/>
      <c r="L130" s="120"/>
      <c r="M130" s="110" t="e">
        <f t="shared" si="19"/>
        <v>#DIV/0!</v>
      </c>
      <c r="N130" s="110" t="e">
        <f t="shared" si="15"/>
        <v>#DIV/0!</v>
      </c>
      <c r="O130" s="137"/>
    </row>
    <row r="131" spans="1:14" ht="27" customHeight="1">
      <c r="A131" s="117"/>
      <c r="B131" s="117">
        <v>3111</v>
      </c>
      <c r="C131" s="117" t="s">
        <v>242</v>
      </c>
      <c r="D131" s="118">
        <v>58800</v>
      </c>
      <c r="E131" s="116">
        <v>0</v>
      </c>
      <c r="F131" s="109">
        <f>E131/7.5345</f>
        <v>0</v>
      </c>
      <c r="G131" s="119"/>
      <c r="H131" s="119"/>
      <c r="I131" s="119"/>
      <c r="J131" s="119">
        <f t="shared" si="14"/>
        <v>0</v>
      </c>
      <c r="K131" s="119"/>
      <c r="L131" s="119"/>
      <c r="M131" s="110" t="e">
        <f t="shared" si="19"/>
        <v>#DIV/0!</v>
      </c>
      <c r="N131" s="110" t="e">
        <f t="shared" si="15"/>
        <v>#DIV/0!</v>
      </c>
    </row>
    <row r="132" spans="1:14" ht="27" customHeight="1">
      <c r="A132" s="113"/>
      <c r="B132" s="112">
        <v>313</v>
      </c>
      <c r="C132" s="112" t="s">
        <v>245</v>
      </c>
      <c r="D132" s="114"/>
      <c r="E132" s="115">
        <f>E133</f>
        <v>0</v>
      </c>
      <c r="F132" s="115">
        <f>F133</f>
        <v>0</v>
      </c>
      <c r="G132" s="119">
        <v>0</v>
      </c>
      <c r="H132" s="119">
        <v>0</v>
      </c>
      <c r="I132" s="119">
        <v>0</v>
      </c>
      <c r="J132" s="119">
        <f t="shared" si="14"/>
        <v>0</v>
      </c>
      <c r="K132" s="115"/>
      <c r="L132" s="115"/>
      <c r="M132" s="110" t="e">
        <f t="shared" si="19"/>
        <v>#DIV/0!</v>
      </c>
      <c r="N132" s="110" t="e">
        <f t="shared" si="15"/>
        <v>#DIV/0!</v>
      </c>
    </row>
    <row r="133" spans="1:14" ht="27" customHeight="1">
      <c r="A133" s="117"/>
      <c r="B133" s="117">
        <v>3132</v>
      </c>
      <c r="C133" s="117" t="s">
        <v>246</v>
      </c>
      <c r="D133" s="118">
        <v>58800</v>
      </c>
      <c r="E133" s="116">
        <v>0</v>
      </c>
      <c r="F133" s="109">
        <f>E133/7.5345</f>
        <v>0</v>
      </c>
      <c r="G133" s="119"/>
      <c r="H133" s="119"/>
      <c r="I133" s="119"/>
      <c r="J133" s="119">
        <f t="shared" si="14"/>
        <v>0</v>
      </c>
      <c r="K133" s="119"/>
      <c r="L133" s="119"/>
      <c r="M133" s="110" t="e">
        <f t="shared" si="19"/>
        <v>#DIV/0!</v>
      </c>
      <c r="N133" s="110" t="e">
        <f t="shared" si="15"/>
        <v>#DIV/0!</v>
      </c>
    </row>
    <row r="134" spans="1:14" ht="27" customHeight="1">
      <c r="A134" s="117"/>
      <c r="B134" s="112">
        <v>321</v>
      </c>
      <c r="C134" s="112" t="s">
        <v>6</v>
      </c>
      <c r="D134" s="118">
        <v>58800</v>
      </c>
      <c r="E134" s="116"/>
      <c r="F134" s="109">
        <f>E134/7.5345</f>
        <v>0</v>
      </c>
      <c r="G134" s="120">
        <v>602.76</v>
      </c>
      <c r="H134" s="120">
        <v>80</v>
      </c>
      <c r="I134" s="120">
        <v>80</v>
      </c>
      <c r="J134" s="119">
        <f t="shared" si="14"/>
        <v>602.76</v>
      </c>
      <c r="K134" s="119">
        <v>80</v>
      </c>
      <c r="L134" s="119">
        <v>80</v>
      </c>
      <c r="M134" s="110" t="e">
        <f aca="true" t="shared" si="21" ref="M134:M165">G134/E134*100</f>
        <v>#DIV/0!</v>
      </c>
      <c r="N134" s="110">
        <f t="shared" si="15"/>
        <v>100</v>
      </c>
    </row>
    <row r="135" spans="1:14" ht="27" customHeight="1">
      <c r="A135" s="113"/>
      <c r="B135" s="112" t="s">
        <v>12</v>
      </c>
      <c r="C135" s="112" t="s">
        <v>13</v>
      </c>
      <c r="D135" s="114"/>
      <c r="E135" s="115">
        <f>E136</f>
        <v>400</v>
      </c>
      <c r="F135" s="115">
        <f>F136</f>
        <v>53.08912336585042</v>
      </c>
      <c r="G135" s="119">
        <v>0</v>
      </c>
      <c r="H135" s="119">
        <v>0</v>
      </c>
      <c r="I135" s="119">
        <v>0</v>
      </c>
      <c r="J135" s="119">
        <f t="shared" si="14"/>
        <v>0</v>
      </c>
      <c r="K135" s="120"/>
      <c r="L135" s="120"/>
      <c r="M135" s="110">
        <f t="shared" si="21"/>
        <v>0</v>
      </c>
      <c r="N135" s="110" t="e">
        <f t="shared" si="15"/>
        <v>#DIV/0!</v>
      </c>
    </row>
    <row r="136" spans="1:14" ht="27" customHeight="1">
      <c r="A136" s="117"/>
      <c r="B136" s="117" t="s">
        <v>65</v>
      </c>
      <c r="C136" s="117" t="s">
        <v>259</v>
      </c>
      <c r="D136" s="118">
        <v>58800</v>
      </c>
      <c r="E136" s="116">
        <v>400</v>
      </c>
      <c r="F136" s="109">
        <f aca="true" t="shared" si="22" ref="F136:F142">E136/7.5345</f>
        <v>53.08912336585042</v>
      </c>
      <c r="G136" s="119"/>
      <c r="H136" s="119"/>
      <c r="I136" s="119"/>
      <c r="J136" s="119">
        <f t="shared" si="14"/>
        <v>0</v>
      </c>
      <c r="K136" s="119"/>
      <c r="L136" s="119"/>
      <c r="M136" s="110">
        <f t="shared" si="21"/>
        <v>0</v>
      </c>
      <c r="N136" s="110" t="e">
        <f t="shared" si="15"/>
        <v>#DIV/0!</v>
      </c>
    </row>
    <row r="137" spans="1:14" ht="27" customHeight="1">
      <c r="A137" s="167">
        <v>230103</v>
      </c>
      <c r="B137" s="168" t="s">
        <v>3</v>
      </c>
      <c r="C137" s="167" t="s">
        <v>341</v>
      </c>
      <c r="D137" s="169"/>
      <c r="E137" s="170">
        <f>E138</f>
        <v>9249.23</v>
      </c>
      <c r="F137" s="172">
        <f t="shared" si="22"/>
        <v>1227.5837812728116</v>
      </c>
      <c r="G137" s="170">
        <v>0</v>
      </c>
      <c r="H137" s="170">
        <v>0</v>
      </c>
      <c r="I137" s="170">
        <f>I138</f>
        <v>639.4200000000001</v>
      </c>
      <c r="J137" s="177">
        <f t="shared" si="14"/>
        <v>4817.709990000001</v>
      </c>
      <c r="K137" s="170">
        <f>SUM(K138)</f>
        <v>0</v>
      </c>
      <c r="L137" s="170">
        <f>SUM(L138)</f>
        <v>0</v>
      </c>
      <c r="M137" s="171">
        <f t="shared" si="21"/>
        <v>0</v>
      </c>
      <c r="N137" s="110" t="e">
        <f t="shared" si="15"/>
        <v>#DIV/0!</v>
      </c>
    </row>
    <row r="138" spans="1:14" ht="27" customHeight="1">
      <c r="A138" s="113"/>
      <c r="B138" s="112">
        <v>32</v>
      </c>
      <c r="C138" s="112" t="s">
        <v>167</v>
      </c>
      <c r="D138" s="114"/>
      <c r="E138" s="115">
        <f>E140+E142</f>
        <v>9249.23</v>
      </c>
      <c r="F138" s="109">
        <f t="shared" si="22"/>
        <v>1227.5837812728116</v>
      </c>
      <c r="G138" s="120">
        <v>0</v>
      </c>
      <c r="H138" s="120">
        <v>0</v>
      </c>
      <c r="I138" s="120">
        <f>SUM(I139+I141)</f>
        <v>639.4200000000001</v>
      </c>
      <c r="J138" s="119">
        <f t="shared" si="14"/>
        <v>4817.709990000001</v>
      </c>
      <c r="K138" s="120">
        <f>K139+K141</f>
        <v>0</v>
      </c>
      <c r="L138" s="120">
        <f>L139+L141</f>
        <v>0</v>
      </c>
      <c r="M138" s="110">
        <f t="shared" si="21"/>
        <v>0</v>
      </c>
      <c r="N138" s="110" t="e">
        <f t="shared" si="15"/>
        <v>#DIV/0!</v>
      </c>
    </row>
    <row r="139" spans="1:14" ht="27" customHeight="1">
      <c r="A139" s="113"/>
      <c r="B139" s="117">
        <v>329</v>
      </c>
      <c r="C139" s="117" t="s">
        <v>222</v>
      </c>
      <c r="D139" s="118">
        <v>11001</v>
      </c>
      <c r="E139" s="115"/>
      <c r="F139" s="109">
        <f t="shared" si="22"/>
        <v>0</v>
      </c>
      <c r="G139" s="119">
        <v>0</v>
      </c>
      <c r="H139" s="119">
        <v>0</v>
      </c>
      <c r="I139" s="119">
        <v>66.35</v>
      </c>
      <c r="J139" s="119">
        <f t="shared" si="14"/>
        <v>499.91407499999997</v>
      </c>
      <c r="K139" s="119"/>
      <c r="L139" s="119"/>
      <c r="M139" s="110" t="e">
        <f t="shared" si="21"/>
        <v>#DIV/0!</v>
      </c>
      <c r="N139" s="110" t="e">
        <f t="shared" si="15"/>
        <v>#DIV/0!</v>
      </c>
    </row>
    <row r="140" spans="1:14" ht="27" customHeight="1">
      <c r="A140" s="117"/>
      <c r="B140" s="117">
        <v>3296</v>
      </c>
      <c r="C140" s="117" t="s">
        <v>249</v>
      </c>
      <c r="D140" s="118">
        <v>11001</v>
      </c>
      <c r="E140" s="116">
        <v>5500</v>
      </c>
      <c r="F140" s="109">
        <f t="shared" si="22"/>
        <v>729.9754462804433</v>
      </c>
      <c r="G140" s="119"/>
      <c r="H140" s="119"/>
      <c r="I140" s="119"/>
      <c r="J140" s="119">
        <f t="shared" si="14"/>
        <v>0</v>
      </c>
      <c r="K140" s="119"/>
      <c r="L140" s="119"/>
      <c r="M140" s="110">
        <f t="shared" si="21"/>
        <v>0</v>
      </c>
      <c r="N140" s="110" t="e">
        <f t="shared" si="15"/>
        <v>#DIV/0!</v>
      </c>
    </row>
    <row r="141" spans="1:14" ht="27" customHeight="1">
      <c r="A141" s="117"/>
      <c r="B141" s="117">
        <v>383</v>
      </c>
      <c r="C141" s="117" t="s">
        <v>342</v>
      </c>
      <c r="D141" s="118">
        <v>11001</v>
      </c>
      <c r="E141" s="116"/>
      <c r="F141" s="109">
        <f t="shared" si="22"/>
        <v>0</v>
      </c>
      <c r="G141" s="119">
        <v>0</v>
      </c>
      <c r="H141" s="119">
        <v>0</v>
      </c>
      <c r="I141" s="119">
        <v>573.07</v>
      </c>
      <c r="J141" s="119">
        <f aca="true" t="shared" si="23" ref="J141:J204">I141*7.5345</f>
        <v>4317.795915000001</v>
      </c>
      <c r="K141" s="119"/>
      <c r="L141" s="119"/>
      <c r="M141" s="110" t="e">
        <f t="shared" si="21"/>
        <v>#DIV/0!</v>
      </c>
      <c r="N141" s="110" t="e">
        <f aca="true" t="shared" si="24" ref="N141:N204">I141/H141*100</f>
        <v>#DIV/0!</v>
      </c>
    </row>
    <row r="142" spans="1:14" ht="27" customHeight="1">
      <c r="A142" s="117"/>
      <c r="B142" s="117">
        <v>3831</v>
      </c>
      <c r="C142" s="117" t="s">
        <v>342</v>
      </c>
      <c r="D142" s="118">
        <v>11001</v>
      </c>
      <c r="E142" s="116">
        <v>3749.23</v>
      </c>
      <c r="F142" s="109">
        <f t="shared" si="22"/>
        <v>497.60833499236844</v>
      </c>
      <c r="G142" s="119"/>
      <c r="H142" s="119"/>
      <c r="I142" s="119"/>
      <c r="J142" s="119">
        <f t="shared" si="23"/>
        <v>0</v>
      </c>
      <c r="K142" s="119"/>
      <c r="L142" s="119"/>
      <c r="M142" s="110">
        <f t="shared" si="21"/>
        <v>0</v>
      </c>
      <c r="N142" s="110" t="e">
        <f t="shared" si="24"/>
        <v>#DIV/0!</v>
      </c>
    </row>
    <row r="143" spans="1:14" ht="27" customHeight="1">
      <c r="A143" s="167">
        <v>230104</v>
      </c>
      <c r="B143" s="168" t="s">
        <v>3</v>
      </c>
      <c r="C143" s="167" t="s">
        <v>356</v>
      </c>
      <c r="D143" s="169"/>
      <c r="E143" s="170">
        <f>SUM(E155)</f>
        <v>0</v>
      </c>
      <c r="F143" s="170">
        <f>SUM(F155)</f>
        <v>0</v>
      </c>
      <c r="G143" s="170">
        <f>G144</f>
        <v>40686.299999999996</v>
      </c>
      <c r="H143" s="170">
        <f>H144</f>
        <v>5400</v>
      </c>
      <c r="I143" s="170">
        <f>I144</f>
        <v>1338.35</v>
      </c>
      <c r="J143" s="177">
        <f t="shared" si="23"/>
        <v>10083.798075</v>
      </c>
      <c r="K143" s="170">
        <f>SUM(K155)</f>
        <v>0</v>
      </c>
      <c r="L143" s="170">
        <f>SUM(L155)</f>
        <v>0</v>
      </c>
      <c r="M143" s="171" t="e">
        <f t="shared" si="21"/>
        <v>#DIV/0!</v>
      </c>
      <c r="N143" s="110">
        <f t="shared" si="24"/>
        <v>24.784259259259258</v>
      </c>
    </row>
    <row r="144" spans="1:14" ht="27" customHeight="1">
      <c r="A144" s="113"/>
      <c r="B144" s="112">
        <v>3</v>
      </c>
      <c r="C144" s="112" t="s">
        <v>168</v>
      </c>
      <c r="D144" s="114"/>
      <c r="E144" s="115">
        <v>0</v>
      </c>
      <c r="F144" s="115">
        <f>F145</f>
        <v>0</v>
      </c>
      <c r="G144" s="120">
        <f>G145+G152</f>
        <v>40686.299999999996</v>
      </c>
      <c r="H144" s="120">
        <f>H145+H152</f>
        <v>5400</v>
      </c>
      <c r="I144" s="120">
        <f>I145+I152</f>
        <v>1338.35</v>
      </c>
      <c r="J144" s="120">
        <f t="shared" si="23"/>
        <v>10083.798075</v>
      </c>
      <c r="K144" s="115">
        <v>0</v>
      </c>
      <c r="L144" s="115">
        <f>L145</f>
        <v>0</v>
      </c>
      <c r="M144" s="110" t="e">
        <f t="shared" si="21"/>
        <v>#DIV/0!</v>
      </c>
      <c r="N144" s="110">
        <f t="shared" si="24"/>
        <v>24.784259259259258</v>
      </c>
    </row>
    <row r="145" spans="1:14" ht="27" customHeight="1">
      <c r="A145" s="113"/>
      <c r="B145" s="112">
        <v>31</v>
      </c>
      <c r="C145" s="112" t="s">
        <v>241</v>
      </c>
      <c r="D145" s="114"/>
      <c r="E145" s="115">
        <v>0</v>
      </c>
      <c r="F145" s="115">
        <f>F146+F150</f>
        <v>0</v>
      </c>
      <c r="G145" s="120">
        <f>G146+G148+G150</f>
        <v>36896.45</v>
      </c>
      <c r="H145" s="120">
        <f>H146+H148+H150</f>
        <v>4897</v>
      </c>
      <c r="I145" s="120">
        <f>I146+I148+I150</f>
        <v>1338.35</v>
      </c>
      <c r="J145" s="120">
        <f t="shared" si="23"/>
        <v>10083.798075</v>
      </c>
      <c r="K145" s="115">
        <v>0</v>
      </c>
      <c r="L145" s="115">
        <f>L146+L150</f>
        <v>0</v>
      </c>
      <c r="M145" s="110" t="e">
        <f t="shared" si="21"/>
        <v>#DIV/0!</v>
      </c>
      <c r="N145" s="110">
        <f t="shared" si="24"/>
        <v>27.32999795793343</v>
      </c>
    </row>
    <row r="146" spans="1:14" ht="27" customHeight="1">
      <c r="A146" s="113"/>
      <c r="B146" s="112">
        <v>311</v>
      </c>
      <c r="C146" s="112" t="s">
        <v>242</v>
      </c>
      <c r="D146" s="114"/>
      <c r="E146" s="115">
        <v>0</v>
      </c>
      <c r="F146" s="149">
        <f aca="true" t="shared" si="25" ref="F146:F151">E146/7.5345</f>
        <v>0</v>
      </c>
      <c r="G146" s="120">
        <v>28631.1</v>
      </c>
      <c r="H146" s="120">
        <v>3800</v>
      </c>
      <c r="I146" s="120">
        <v>1148.8</v>
      </c>
      <c r="J146" s="120">
        <f t="shared" si="23"/>
        <v>8655.633600000001</v>
      </c>
      <c r="K146" s="115"/>
      <c r="L146" s="115"/>
      <c r="M146" s="110" t="e">
        <f t="shared" si="21"/>
        <v>#DIV/0!</v>
      </c>
      <c r="N146" s="110">
        <f t="shared" si="24"/>
        <v>30.23157894736842</v>
      </c>
    </row>
    <row r="147" spans="1:14" ht="27" customHeight="1">
      <c r="A147" s="117"/>
      <c r="B147" s="117">
        <v>3111</v>
      </c>
      <c r="C147" s="117" t="s">
        <v>302</v>
      </c>
      <c r="D147" s="118">
        <v>11001</v>
      </c>
      <c r="E147" s="116">
        <v>0</v>
      </c>
      <c r="F147" s="109">
        <f t="shared" si="25"/>
        <v>0</v>
      </c>
      <c r="G147" s="119"/>
      <c r="H147" s="119"/>
      <c r="I147" s="119"/>
      <c r="J147" s="119">
        <f t="shared" si="23"/>
        <v>0</v>
      </c>
      <c r="K147" s="119"/>
      <c r="L147" s="119"/>
      <c r="M147" s="110" t="e">
        <f t="shared" si="21"/>
        <v>#DIV/0!</v>
      </c>
      <c r="N147" s="110" t="e">
        <f t="shared" si="24"/>
        <v>#DIV/0!</v>
      </c>
    </row>
    <row r="148" spans="1:14" ht="27" customHeight="1">
      <c r="A148" s="113"/>
      <c r="B148" s="112">
        <v>312</v>
      </c>
      <c r="C148" s="112" t="s">
        <v>244</v>
      </c>
      <c r="D148" s="114"/>
      <c r="E148" s="115">
        <v>0</v>
      </c>
      <c r="F148" s="115">
        <f>F149</f>
        <v>0</v>
      </c>
      <c r="G148" s="119">
        <v>3541.22</v>
      </c>
      <c r="H148" s="119">
        <v>470</v>
      </c>
      <c r="I148" s="119">
        <v>0</v>
      </c>
      <c r="J148" s="119">
        <f t="shared" si="23"/>
        <v>0</v>
      </c>
      <c r="K148" s="120"/>
      <c r="L148" s="120"/>
      <c r="M148" s="110" t="e">
        <f t="shared" si="21"/>
        <v>#DIV/0!</v>
      </c>
      <c r="N148" s="110">
        <f t="shared" si="24"/>
        <v>0</v>
      </c>
    </row>
    <row r="149" spans="1:14" ht="27" customHeight="1">
      <c r="A149" s="117"/>
      <c r="B149" s="117">
        <v>3121</v>
      </c>
      <c r="C149" s="117" t="s">
        <v>252</v>
      </c>
      <c r="D149" s="118">
        <v>11001</v>
      </c>
      <c r="E149" s="116">
        <v>0</v>
      </c>
      <c r="F149" s="109">
        <f>E149/7.5345</f>
        <v>0</v>
      </c>
      <c r="G149" s="119"/>
      <c r="H149" s="119"/>
      <c r="I149" s="119"/>
      <c r="J149" s="119">
        <f t="shared" si="23"/>
        <v>0</v>
      </c>
      <c r="K149" s="119"/>
      <c r="L149" s="119"/>
      <c r="M149" s="110" t="e">
        <f t="shared" si="21"/>
        <v>#DIV/0!</v>
      </c>
      <c r="N149" s="110" t="e">
        <f t="shared" si="24"/>
        <v>#DIV/0!</v>
      </c>
    </row>
    <row r="150" spans="1:14" ht="27" customHeight="1">
      <c r="A150" s="113"/>
      <c r="B150" s="112">
        <v>313</v>
      </c>
      <c r="C150" s="112" t="s">
        <v>245</v>
      </c>
      <c r="D150" s="114"/>
      <c r="E150" s="115">
        <v>0</v>
      </c>
      <c r="F150" s="149">
        <f t="shared" si="25"/>
        <v>0</v>
      </c>
      <c r="G150" s="119">
        <v>4724.13</v>
      </c>
      <c r="H150" s="119">
        <v>627</v>
      </c>
      <c r="I150" s="119">
        <v>189.55</v>
      </c>
      <c r="J150" s="119">
        <f t="shared" si="23"/>
        <v>1428.1644750000003</v>
      </c>
      <c r="K150" s="115">
        <v>0</v>
      </c>
      <c r="L150" s="115">
        <f>L151</f>
        <v>0</v>
      </c>
      <c r="M150" s="110" t="e">
        <f t="shared" si="21"/>
        <v>#DIV/0!</v>
      </c>
      <c r="N150" s="110">
        <f t="shared" si="24"/>
        <v>30.231259968102076</v>
      </c>
    </row>
    <row r="151" spans="1:14" ht="27" customHeight="1">
      <c r="A151" s="117"/>
      <c r="B151" s="117">
        <v>3132</v>
      </c>
      <c r="C151" s="117" t="s">
        <v>246</v>
      </c>
      <c r="D151" s="118">
        <v>11001</v>
      </c>
      <c r="E151" s="116">
        <v>0</v>
      </c>
      <c r="F151" s="109">
        <f t="shared" si="25"/>
        <v>0</v>
      </c>
      <c r="G151" s="119"/>
      <c r="H151" s="119"/>
      <c r="I151" s="119"/>
      <c r="J151" s="119">
        <f t="shared" si="23"/>
        <v>0</v>
      </c>
      <c r="K151" s="119"/>
      <c r="L151" s="119"/>
      <c r="M151" s="110" t="e">
        <f t="shared" si="21"/>
        <v>#DIV/0!</v>
      </c>
      <c r="N151" s="110" t="e">
        <f t="shared" si="24"/>
        <v>#DIV/0!</v>
      </c>
    </row>
    <row r="152" spans="1:14" ht="27" customHeight="1">
      <c r="A152" s="153"/>
      <c r="B152" s="136">
        <v>32</v>
      </c>
      <c r="C152" s="136" t="s">
        <v>167</v>
      </c>
      <c r="D152" s="154"/>
      <c r="E152" s="120">
        <v>0</v>
      </c>
      <c r="F152" s="120">
        <f>F153</f>
        <v>0</v>
      </c>
      <c r="G152" s="120">
        <f>SUM(G153,)</f>
        <v>3789.85</v>
      </c>
      <c r="H152" s="120">
        <f>SUM(H153,)</f>
        <v>503</v>
      </c>
      <c r="I152" s="120">
        <f>SUM(I153,)</f>
        <v>0</v>
      </c>
      <c r="J152" s="119">
        <f t="shared" si="23"/>
        <v>0</v>
      </c>
      <c r="K152" s="120">
        <f>K153</f>
        <v>0</v>
      </c>
      <c r="L152" s="120">
        <f>L153</f>
        <v>0</v>
      </c>
      <c r="M152" s="110" t="e">
        <f t="shared" si="21"/>
        <v>#DIV/0!</v>
      </c>
      <c r="N152" s="110">
        <f t="shared" si="24"/>
        <v>0</v>
      </c>
    </row>
    <row r="153" spans="1:14" ht="27" customHeight="1">
      <c r="A153" s="113"/>
      <c r="B153" s="112">
        <v>321</v>
      </c>
      <c r="C153" s="112" t="s">
        <v>6</v>
      </c>
      <c r="D153" s="114"/>
      <c r="E153" s="115">
        <v>0</v>
      </c>
      <c r="F153" s="115">
        <f>F154</f>
        <v>0</v>
      </c>
      <c r="G153" s="119">
        <v>3789.85</v>
      </c>
      <c r="H153" s="119">
        <v>503</v>
      </c>
      <c r="I153" s="119">
        <v>0</v>
      </c>
      <c r="J153" s="119">
        <f t="shared" si="23"/>
        <v>0</v>
      </c>
      <c r="K153" s="115"/>
      <c r="L153" s="115"/>
      <c r="M153" s="110" t="e">
        <f t="shared" si="21"/>
        <v>#DIV/0!</v>
      </c>
      <c r="N153" s="110">
        <f t="shared" si="24"/>
        <v>0</v>
      </c>
    </row>
    <row r="154" spans="1:14" ht="27" customHeight="1">
      <c r="A154" s="117"/>
      <c r="B154" s="117">
        <v>3212</v>
      </c>
      <c r="C154" s="117" t="s">
        <v>248</v>
      </c>
      <c r="D154" s="118">
        <v>11001</v>
      </c>
      <c r="E154" s="116">
        <v>0</v>
      </c>
      <c r="F154" s="109">
        <f>E154/7.5345</f>
        <v>0</v>
      </c>
      <c r="G154" s="119"/>
      <c r="H154" s="119"/>
      <c r="I154" s="119"/>
      <c r="J154" s="119">
        <f t="shared" si="23"/>
        <v>0</v>
      </c>
      <c r="K154" s="119"/>
      <c r="L154" s="119"/>
      <c r="M154" s="110" t="e">
        <f t="shared" si="21"/>
        <v>#DIV/0!</v>
      </c>
      <c r="N154" s="110" t="e">
        <f t="shared" si="24"/>
        <v>#DIV/0!</v>
      </c>
    </row>
    <row r="155" spans="1:14" ht="27" customHeight="1">
      <c r="A155" s="153"/>
      <c r="B155" s="136">
        <v>32</v>
      </c>
      <c r="C155" s="136" t="s">
        <v>167</v>
      </c>
      <c r="D155" s="154"/>
      <c r="E155" s="120">
        <f>E156</f>
        <v>0</v>
      </c>
      <c r="F155" s="120">
        <f>F156</f>
        <v>0</v>
      </c>
      <c r="G155" s="120">
        <f>SUM(G156,)</f>
        <v>0</v>
      </c>
      <c r="H155" s="120">
        <f>SUM(H156,)</f>
        <v>0</v>
      </c>
      <c r="I155" s="120">
        <f>SUM(I156,)</f>
        <v>0</v>
      </c>
      <c r="J155" s="119">
        <f t="shared" si="23"/>
        <v>0</v>
      </c>
      <c r="K155" s="120">
        <f>K156</f>
        <v>0</v>
      </c>
      <c r="L155" s="120">
        <f>L156</f>
        <v>0</v>
      </c>
      <c r="M155" s="110" t="e">
        <f t="shared" si="21"/>
        <v>#DIV/0!</v>
      </c>
      <c r="N155" s="110" t="e">
        <f t="shared" si="24"/>
        <v>#DIV/0!</v>
      </c>
    </row>
    <row r="156" spans="1:14" ht="27" customHeight="1">
      <c r="A156" s="153"/>
      <c r="B156" s="136">
        <v>323</v>
      </c>
      <c r="C156" s="136" t="s">
        <v>6</v>
      </c>
      <c r="D156" s="154"/>
      <c r="E156" s="120">
        <f>E157</f>
        <v>0</v>
      </c>
      <c r="F156" s="120">
        <f>F157</f>
        <v>0</v>
      </c>
      <c r="G156" s="119">
        <v>0</v>
      </c>
      <c r="H156" s="119">
        <v>0</v>
      </c>
      <c r="I156" s="119">
        <v>0</v>
      </c>
      <c r="J156" s="119">
        <f t="shared" si="23"/>
        <v>0</v>
      </c>
      <c r="K156" s="120"/>
      <c r="L156" s="120"/>
      <c r="M156" s="110" t="e">
        <f t="shared" si="21"/>
        <v>#DIV/0!</v>
      </c>
      <c r="N156" s="110" t="e">
        <f t="shared" si="24"/>
        <v>#DIV/0!</v>
      </c>
    </row>
    <row r="157" spans="1:14" ht="27" customHeight="1">
      <c r="A157" s="155"/>
      <c r="B157" s="155">
        <v>3237</v>
      </c>
      <c r="C157" s="155" t="s">
        <v>19</v>
      </c>
      <c r="D157" s="156">
        <v>11001</v>
      </c>
      <c r="E157" s="119">
        <v>0</v>
      </c>
      <c r="F157" s="119">
        <f>E157/7.5345</f>
        <v>0</v>
      </c>
      <c r="G157" s="119"/>
      <c r="H157" s="119"/>
      <c r="I157" s="119"/>
      <c r="J157" s="119">
        <f t="shared" si="23"/>
        <v>0</v>
      </c>
      <c r="K157" s="119"/>
      <c r="L157" s="119"/>
      <c r="M157" s="110" t="e">
        <f t="shared" si="21"/>
        <v>#DIV/0!</v>
      </c>
      <c r="N157" s="110" t="e">
        <f t="shared" si="24"/>
        <v>#DIV/0!</v>
      </c>
    </row>
    <row r="158" spans="1:14" ht="27" customHeight="1">
      <c r="A158" s="167">
        <v>230106</v>
      </c>
      <c r="B158" s="168" t="s">
        <v>3</v>
      </c>
      <c r="C158" s="167" t="s">
        <v>258</v>
      </c>
      <c r="D158" s="169"/>
      <c r="E158" s="170">
        <f>SUM(E159)</f>
        <v>816203.3600000001</v>
      </c>
      <c r="F158" s="170">
        <f>SUM(F159)</f>
        <v>108328.80217665406</v>
      </c>
      <c r="G158" s="170">
        <f>SUM(G159)</f>
        <v>769724.52</v>
      </c>
      <c r="H158" s="170">
        <f>SUM(H159)</f>
        <v>102160</v>
      </c>
      <c r="I158" s="170">
        <f>SUM(I159)</f>
        <v>102160</v>
      </c>
      <c r="J158" s="177">
        <f t="shared" si="23"/>
        <v>769724.52</v>
      </c>
      <c r="K158" s="170">
        <f>SUM(K159)</f>
        <v>102160</v>
      </c>
      <c r="L158" s="170">
        <f>SUM(L159)</f>
        <v>102160</v>
      </c>
      <c r="M158" s="171">
        <f t="shared" si="21"/>
        <v>94.30548288848014</v>
      </c>
      <c r="N158" s="110">
        <f t="shared" si="24"/>
        <v>100</v>
      </c>
    </row>
    <row r="159" spans="1:14" ht="27" customHeight="1">
      <c r="A159" s="113"/>
      <c r="B159" s="112">
        <v>3</v>
      </c>
      <c r="C159" s="112" t="s">
        <v>168</v>
      </c>
      <c r="D159" s="114"/>
      <c r="E159" s="115">
        <f>SUM(E160,)</f>
        <v>816203.3600000001</v>
      </c>
      <c r="F159" s="115">
        <f>SUM(F160,)</f>
        <v>108328.80217665406</v>
      </c>
      <c r="G159" s="120">
        <f>SUM(G160,)</f>
        <v>769724.52</v>
      </c>
      <c r="H159" s="120">
        <f>SUM(H160,)</f>
        <v>102160</v>
      </c>
      <c r="I159" s="120">
        <f>SUM(I160,)</f>
        <v>102160</v>
      </c>
      <c r="J159" s="120">
        <f t="shared" si="23"/>
        <v>769724.52</v>
      </c>
      <c r="K159" s="115">
        <f>SUM(K160,)</f>
        <v>102160</v>
      </c>
      <c r="L159" s="115">
        <f>SUM(L160,)</f>
        <v>102160</v>
      </c>
      <c r="M159" s="110">
        <f t="shared" si="21"/>
        <v>94.30548288848014</v>
      </c>
      <c r="N159" s="110">
        <f t="shared" si="24"/>
        <v>100</v>
      </c>
    </row>
    <row r="160" spans="1:14" ht="27" customHeight="1">
      <c r="A160" s="113"/>
      <c r="B160" s="112">
        <v>32</v>
      </c>
      <c r="C160" s="112" t="s">
        <v>167</v>
      </c>
      <c r="D160" s="114"/>
      <c r="E160" s="115">
        <f>SUM(E161+E165+E167+E169+E174+E179)</f>
        <v>816203.3600000001</v>
      </c>
      <c r="F160" s="115">
        <f>SUM(F161+F165+F167+F169+F174+F179)</f>
        <v>108328.80217665406</v>
      </c>
      <c r="G160" s="120">
        <f>SUM(G161+G165+G167+G169+G174+G179)</f>
        <v>769724.52</v>
      </c>
      <c r="H160" s="120">
        <f>SUM(H161+H165+H167+H169+H174+H179)</f>
        <v>102160</v>
      </c>
      <c r="I160" s="120">
        <f>SUM(I161+I165+I167+I169+I174+I179)</f>
        <v>102160</v>
      </c>
      <c r="J160" s="120">
        <f t="shared" si="23"/>
        <v>769724.52</v>
      </c>
      <c r="K160" s="115">
        <v>102160</v>
      </c>
      <c r="L160" s="115">
        <v>102160</v>
      </c>
      <c r="M160" s="110">
        <f t="shared" si="21"/>
        <v>94.30548288848014</v>
      </c>
      <c r="N160" s="110">
        <f t="shared" si="24"/>
        <v>100</v>
      </c>
    </row>
    <row r="161" spans="1:14" ht="27" customHeight="1">
      <c r="A161" s="113"/>
      <c r="B161" s="112">
        <v>322</v>
      </c>
      <c r="C161" s="112" t="s">
        <v>38</v>
      </c>
      <c r="D161" s="114"/>
      <c r="E161" s="115">
        <f>SUM(E162:E164,E171:E173)</f>
        <v>588164.6900000001</v>
      </c>
      <c r="F161" s="115">
        <f>SUM(F162:F164,F171:F173)</f>
        <v>78062.86946711793</v>
      </c>
      <c r="G161" s="119">
        <v>584375.82</v>
      </c>
      <c r="H161" s="119">
        <v>77560</v>
      </c>
      <c r="I161" s="119">
        <v>77560</v>
      </c>
      <c r="J161" s="119">
        <f t="shared" si="23"/>
        <v>584375.8200000001</v>
      </c>
      <c r="K161" s="120"/>
      <c r="L161" s="120"/>
      <c r="M161" s="110">
        <f t="shared" si="21"/>
        <v>99.35581478038063</v>
      </c>
      <c r="N161" s="110">
        <f t="shared" si="24"/>
        <v>100</v>
      </c>
    </row>
    <row r="162" spans="1:14" ht="27" customHeight="1">
      <c r="A162" s="117"/>
      <c r="B162" s="117" t="s">
        <v>46</v>
      </c>
      <c r="C162" s="117" t="s">
        <v>47</v>
      </c>
      <c r="D162" s="118">
        <v>47300</v>
      </c>
      <c r="E162" s="116">
        <v>50125</v>
      </c>
      <c r="F162" s="109">
        <f>E162/7.5345</f>
        <v>6652.730771783131</v>
      </c>
      <c r="G162" s="119"/>
      <c r="H162" s="119"/>
      <c r="I162" s="119"/>
      <c r="J162" s="119">
        <f t="shared" si="23"/>
        <v>0</v>
      </c>
      <c r="K162" s="119"/>
      <c r="L162" s="119"/>
      <c r="M162" s="110">
        <f t="shared" si="21"/>
        <v>0</v>
      </c>
      <c r="N162" s="110" t="e">
        <f t="shared" si="24"/>
        <v>#DIV/0!</v>
      </c>
    </row>
    <row r="163" spans="1:14" ht="27" customHeight="1">
      <c r="A163" s="117"/>
      <c r="B163" s="117">
        <v>3222</v>
      </c>
      <c r="C163" s="117" t="s">
        <v>58</v>
      </c>
      <c r="D163" s="118">
        <v>32300</v>
      </c>
      <c r="E163" s="116">
        <v>0</v>
      </c>
      <c r="F163" s="109">
        <f>E163/7.5345</f>
        <v>0</v>
      </c>
      <c r="G163" s="119"/>
      <c r="H163" s="119"/>
      <c r="I163" s="119"/>
      <c r="J163" s="119">
        <f t="shared" si="23"/>
        <v>0</v>
      </c>
      <c r="K163" s="119"/>
      <c r="L163" s="119"/>
      <c r="M163" s="110" t="e">
        <f t="shared" si="21"/>
        <v>#DIV/0!</v>
      </c>
      <c r="N163" s="110" t="e">
        <f t="shared" si="24"/>
        <v>#DIV/0!</v>
      </c>
    </row>
    <row r="164" spans="1:14" ht="27" customHeight="1">
      <c r="A164" s="117"/>
      <c r="B164" s="117" t="s">
        <v>57</v>
      </c>
      <c r="C164" s="117" t="s">
        <v>58</v>
      </c>
      <c r="D164" s="118">
        <v>47300</v>
      </c>
      <c r="E164" s="116">
        <v>527605.53</v>
      </c>
      <c r="F164" s="109">
        <f>E164/7.5345</f>
        <v>70025.28767668724</v>
      </c>
      <c r="G164" s="119"/>
      <c r="H164" s="119"/>
      <c r="I164" s="119"/>
      <c r="J164" s="119">
        <f t="shared" si="23"/>
        <v>0</v>
      </c>
      <c r="K164" s="119"/>
      <c r="L164" s="119"/>
      <c r="M164" s="110">
        <f t="shared" si="21"/>
        <v>0</v>
      </c>
      <c r="N164" s="110" t="e">
        <f t="shared" si="24"/>
        <v>#DIV/0!</v>
      </c>
    </row>
    <row r="165" spans="1:14" ht="27" customHeight="1">
      <c r="A165" s="113"/>
      <c r="B165" s="112" t="s">
        <v>37</v>
      </c>
      <c r="C165" s="112" t="s">
        <v>38</v>
      </c>
      <c r="D165" s="114"/>
      <c r="E165" s="115">
        <f>SUM(E166)</f>
        <v>51538.5</v>
      </c>
      <c r="F165" s="115">
        <f>SUM(F166)</f>
        <v>6840.334461477204</v>
      </c>
      <c r="G165" s="119">
        <v>45207</v>
      </c>
      <c r="H165" s="119">
        <v>6000</v>
      </c>
      <c r="I165" s="119">
        <v>6000</v>
      </c>
      <c r="J165" s="119">
        <f t="shared" si="23"/>
        <v>45207</v>
      </c>
      <c r="K165" s="120"/>
      <c r="L165" s="120"/>
      <c r="M165" s="110">
        <f t="shared" si="21"/>
        <v>87.7150091679036</v>
      </c>
      <c r="N165" s="110">
        <f t="shared" si="24"/>
        <v>100</v>
      </c>
    </row>
    <row r="166" spans="1:14" ht="27" customHeight="1">
      <c r="A166" s="117"/>
      <c r="B166" s="117" t="s">
        <v>57</v>
      </c>
      <c r="C166" s="117" t="s">
        <v>260</v>
      </c>
      <c r="D166" s="118">
        <v>55235</v>
      </c>
      <c r="E166" s="116">
        <v>51538.5</v>
      </c>
      <c r="F166" s="109">
        <f>E166/7.5345</f>
        <v>6840.334461477204</v>
      </c>
      <c r="G166" s="119"/>
      <c r="H166" s="119"/>
      <c r="I166" s="119"/>
      <c r="J166" s="119">
        <f t="shared" si="23"/>
        <v>0</v>
      </c>
      <c r="K166" s="119"/>
      <c r="L166" s="119"/>
      <c r="M166" s="110">
        <f aca="true" t="shared" si="26" ref="M166:M197">G166/E166*100</f>
        <v>0</v>
      </c>
      <c r="N166" s="110" t="e">
        <f t="shared" si="24"/>
        <v>#DIV/0!</v>
      </c>
    </row>
    <row r="167" spans="1:14" ht="27" customHeight="1">
      <c r="A167" s="113"/>
      <c r="B167" s="112" t="s">
        <v>37</v>
      </c>
      <c r="C167" s="112" t="s">
        <v>38</v>
      </c>
      <c r="D167" s="114"/>
      <c r="E167" s="115">
        <f>SUM(E168)</f>
        <v>3465</v>
      </c>
      <c r="F167" s="115">
        <f>SUM(F168)</f>
        <v>459.88453115667926</v>
      </c>
      <c r="G167" s="119">
        <v>0</v>
      </c>
      <c r="H167" s="119">
        <v>0</v>
      </c>
      <c r="I167" s="119">
        <v>0</v>
      </c>
      <c r="J167" s="119">
        <f t="shared" si="23"/>
        <v>0</v>
      </c>
      <c r="K167" s="120"/>
      <c r="L167" s="120"/>
      <c r="M167" s="110">
        <f t="shared" si="26"/>
        <v>0</v>
      </c>
      <c r="N167" s="110" t="e">
        <f t="shared" si="24"/>
        <v>#DIV/0!</v>
      </c>
    </row>
    <row r="168" spans="1:14" ht="27" customHeight="1">
      <c r="A168" s="117"/>
      <c r="B168" s="117" t="s">
        <v>57</v>
      </c>
      <c r="C168" s="117" t="s">
        <v>261</v>
      </c>
      <c r="D168" s="118">
        <v>55254</v>
      </c>
      <c r="E168" s="116">
        <v>3465</v>
      </c>
      <c r="F168" s="109">
        <f>E168/7.5345</f>
        <v>459.88453115667926</v>
      </c>
      <c r="G168" s="119"/>
      <c r="H168" s="119"/>
      <c r="I168" s="119"/>
      <c r="J168" s="119">
        <f t="shared" si="23"/>
        <v>0</v>
      </c>
      <c r="K168" s="119"/>
      <c r="L168" s="119"/>
      <c r="M168" s="110">
        <f t="shared" si="26"/>
        <v>0</v>
      </c>
      <c r="N168" s="110" t="e">
        <f t="shared" si="24"/>
        <v>#DIV/0!</v>
      </c>
    </row>
    <row r="169" spans="1:14" ht="27" customHeight="1">
      <c r="A169" s="113"/>
      <c r="B169" s="112" t="s">
        <v>37</v>
      </c>
      <c r="C169" s="112" t="s">
        <v>38</v>
      </c>
      <c r="D169" s="114"/>
      <c r="E169" s="115">
        <v>19819.8</v>
      </c>
      <c r="F169" s="115">
        <f>E169/7.5345</f>
        <v>2630.539518216205</v>
      </c>
      <c r="G169" s="119">
        <v>25617.3</v>
      </c>
      <c r="H169" s="119">
        <v>3400</v>
      </c>
      <c r="I169" s="119">
        <v>3400</v>
      </c>
      <c r="J169" s="119">
        <f t="shared" si="23"/>
        <v>25617.300000000003</v>
      </c>
      <c r="K169" s="120"/>
      <c r="L169" s="120"/>
      <c r="M169" s="110">
        <f t="shared" si="26"/>
        <v>129.2510519783247</v>
      </c>
      <c r="N169" s="110">
        <f t="shared" si="24"/>
        <v>100</v>
      </c>
    </row>
    <row r="170" spans="1:14" ht="27" customHeight="1">
      <c r="A170" s="117"/>
      <c r="B170" s="117">
        <v>3222</v>
      </c>
      <c r="C170" s="117" t="s">
        <v>262</v>
      </c>
      <c r="D170" s="118">
        <v>55263</v>
      </c>
      <c r="E170" s="116">
        <v>19819.8</v>
      </c>
      <c r="F170" s="109">
        <f aca="true" t="shared" si="27" ref="F170:F247">E170/7.5345</f>
        <v>2630.539518216205</v>
      </c>
      <c r="G170" s="119"/>
      <c r="H170" s="119"/>
      <c r="I170" s="119"/>
      <c r="J170" s="119">
        <f t="shared" si="23"/>
        <v>0</v>
      </c>
      <c r="K170" s="119"/>
      <c r="L170" s="119"/>
      <c r="M170" s="110">
        <f t="shared" si="26"/>
        <v>0</v>
      </c>
      <c r="N170" s="110" t="e">
        <f t="shared" si="24"/>
        <v>#DIV/0!</v>
      </c>
    </row>
    <row r="171" spans="1:14" ht="27" customHeight="1">
      <c r="A171" s="117"/>
      <c r="B171" s="117" t="s">
        <v>43</v>
      </c>
      <c r="C171" s="117" t="s">
        <v>44</v>
      </c>
      <c r="D171" s="118">
        <v>47300</v>
      </c>
      <c r="E171" s="116">
        <v>4958.98</v>
      </c>
      <c r="F171" s="109">
        <f t="shared" si="27"/>
        <v>658.1697524719622</v>
      </c>
      <c r="G171" s="119"/>
      <c r="H171" s="119"/>
      <c r="I171" s="119"/>
      <c r="J171" s="119">
        <f t="shared" si="23"/>
        <v>0</v>
      </c>
      <c r="K171" s="119"/>
      <c r="L171" s="119"/>
      <c r="M171" s="110">
        <f t="shared" si="26"/>
        <v>0</v>
      </c>
      <c r="N171" s="110" t="e">
        <f t="shared" si="24"/>
        <v>#DIV/0!</v>
      </c>
    </row>
    <row r="172" spans="1:14" ht="27" customHeight="1">
      <c r="A172" s="117"/>
      <c r="B172" s="117" t="s">
        <v>50</v>
      </c>
      <c r="C172" s="117" t="s">
        <v>51</v>
      </c>
      <c r="D172" s="118">
        <v>47300</v>
      </c>
      <c r="E172" s="116">
        <v>2860.18</v>
      </c>
      <c r="F172" s="109">
        <f t="shared" si="27"/>
        <v>379.61112217134513</v>
      </c>
      <c r="G172" s="119"/>
      <c r="H172" s="119"/>
      <c r="I172" s="119"/>
      <c r="J172" s="119">
        <f t="shared" si="23"/>
        <v>0</v>
      </c>
      <c r="K172" s="119"/>
      <c r="L172" s="119"/>
      <c r="M172" s="110">
        <f t="shared" si="26"/>
        <v>0</v>
      </c>
      <c r="N172" s="110" t="e">
        <f t="shared" si="24"/>
        <v>#DIV/0!</v>
      </c>
    </row>
    <row r="173" spans="1:14" ht="27" customHeight="1">
      <c r="A173" s="117"/>
      <c r="B173" s="117" t="s">
        <v>39</v>
      </c>
      <c r="C173" s="117" t="s">
        <v>40</v>
      </c>
      <c r="D173" s="118">
        <v>47300</v>
      </c>
      <c r="E173" s="116">
        <v>2615</v>
      </c>
      <c r="F173" s="109">
        <f t="shared" si="27"/>
        <v>347.0701440042471</v>
      </c>
      <c r="G173" s="119"/>
      <c r="H173" s="119"/>
      <c r="I173" s="119"/>
      <c r="J173" s="119">
        <f t="shared" si="23"/>
        <v>0</v>
      </c>
      <c r="K173" s="119"/>
      <c r="L173" s="119"/>
      <c r="M173" s="110">
        <f t="shared" si="26"/>
        <v>0</v>
      </c>
      <c r="N173" s="110" t="e">
        <f t="shared" si="24"/>
        <v>#DIV/0!</v>
      </c>
    </row>
    <row r="174" spans="1:14" ht="27" customHeight="1">
      <c r="A174" s="113"/>
      <c r="B174" s="112" t="s">
        <v>14</v>
      </c>
      <c r="C174" s="112" t="s">
        <v>15</v>
      </c>
      <c r="D174" s="114"/>
      <c r="E174" s="115">
        <f>SUM(E175:E178)</f>
        <v>20247.5</v>
      </c>
      <c r="F174" s="115">
        <f>SUM(F175:F178)</f>
        <v>2687.305063375141</v>
      </c>
      <c r="G174" s="119">
        <v>14315.55</v>
      </c>
      <c r="H174" s="119">
        <v>1900</v>
      </c>
      <c r="I174" s="119">
        <v>1900</v>
      </c>
      <c r="J174" s="119">
        <f t="shared" si="23"/>
        <v>14315.550000000001</v>
      </c>
      <c r="K174" s="120"/>
      <c r="L174" s="120"/>
      <c r="M174" s="110">
        <f t="shared" si="26"/>
        <v>70.70280281516236</v>
      </c>
      <c r="N174" s="110">
        <f t="shared" si="24"/>
        <v>100</v>
      </c>
    </row>
    <row r="175" spans="1:14" ht="27" customHeight="1">
      <c r="A175" s="117"/>
      <c r="B175" s="117" t="s">
        <v>22</v>
      </c>
      <c r="C175" s="117" t="s">
        <v>23</v>
      </c>
      <c r="D175" s="118">
        <v>47300</v>
      </c>
      <c r="E175" s="116">
        <v>1842.5</v>
      </c>
      <c r="F175" s="109">
        <f t="shared" si="27"/>
        <v>244.5417745039485</v>
      </c>
      <c r="G175" s="119"/>
      <c r="H175" s="119"/>
      <c r="I175" s="119"/>
      <c r="J175" s="119">
        <f t="shared" si="23"/>
        <v>0</v>
      </c>
      <c r="K175" s="119"/>
      <c r="L175" s="119"/>
      <c r="M175" s="110">
        <f t="shared" si="26"/>
        <v>0</v>
      </c>
      <c r="N175" s="110" t="e">
        <f t="shared" si="24"/>
        <v>#DIV/0!</v>
      </c>
    </row>
    <row r="176" spans="1:14" ht="27" customHeight="1">
      <c r="A176" s="117"/>
      <c r="B176" s="117" t="s">
        <v>41</v>
      </c>
      <c r="C176" s="117" t="s">
        <v>54</v>
      </c>
      <c r="D176" s="118">
        <v>47300</v>
      </c>
      <c r="E176" s="116">
        <v>10000</v>
      </c>
      <c r="F176" s="109">
        <f t="shared" si="27"/>
        <v>1327.2280841462605</v>
      </c>
      <c r="G176" s="119"/>
      <c r="H176" s="119"/>
      <c r="I176" s="119"/>
      <c r="J176" s="119">
        <f t="shared" si="23"/>
        <v>0</v>
      </c>
      <c r="K176" s="119"/>
      <c r="L176" s="119"/>
      <c r="M176" s="110">
        <f t="shared" si="26"/>
        <v>0</v>
      </c>
      <c r="N176" s="110" t="e">
        <f t="shared" si="24"/>
        <v>#DIV/0!</v>
      </c>
    </row>
    <row r="177" spans="1:14" ht="27" customHeight="1">
      <c r="A177" s="117"/>
      <c r="B177" s="117" t="s">
        <v>42</v>
      </c>
      <c r="C177" s="117" t="s">
        <v>59</v>
      </c>
      <c r="D177" s="118">
        <v>47300</v>
      </c>
      <c r="E177" s="116">
        <v>4030</v>
      </c>
      <c r="F177" s="109">
        <f t="shared" si="27"/>
        <v>534.872917910943</v>
      </c>
      <c r="G177" s="119"/>
      <c r="H177" s="119"/>
      <c r="I177" s="119"/>
      <c r="J177" s="119">
        <f t="shared" si="23"/>
        <v>0</v>
      </c>
      <c r="K177" s="119"/>
      <c r="L177" s="119"/>
      <c r="M177" s="110">
        <f t="shared" si="26"/>
        <v>0</v>
      </c>
      <c r="N177" s="110" t="e">
        <f t="shared" si="24"/>
        <v>#DIV/0!</v>
      </c>
    </row>
    <row r="178" spans="1:14" ht="27" customHeight="1">
      <c r="A178" s="117"/>
      <c r="B178" s="117" t="s">
        <v>20</v>
      </c>
      <c r="C178" s="117" t="s">
        <v>21</v>
      </c>
      <c r="D178" s="118">
        <v>47300</v>
      </c>
      <c r="E178" s="116">
        <v>4375</v>
      </c>
      <c r="F178" s="109">
        <f t="shared" si="27"/>
        <v>580.662286813989</v>
      </c>
      <c r="G178" s="119"/>
      <c r="H178" s="119"/>
      <c r="I178" s="119"/>
      <c r="J178" s="119">
        <f t="shared" si="23"/>
        <v>0</v>
      </c>
      <c r="K178" s="119"/>
      <c r="L178" s="119"/>
      <c r="M178" s="110">
        <f t="shared" si="26"/>
        <v>0</v>
      </c>
      <c r="N178" s="110" t="e">
        <f t="shared" si="24"/>
        <v>#DIV/0!</v>
      </c>
    </row>
    <row r="179" spans="1:14" ht="27" customHeight="1">
      <c r="A179" s="113"/>
      <c r="B179" s="112" t="s">
        <v>10</v>
      </c>
      <c r="C179" s="112" t="s">
        <v>11</v>
      </c>
      <c r="D179" s="114"/>
      <c r="E179" s="115">
        <f>E180</f>
        <v>132967.87</v>
      </c>
      <c r="F179" s="115">
        <f>F180</f>
        <v>17647.869135310902</v>
      </c>
      <c r="G179" s="119">
        <v>100208.85</v>
      </c>
      <c r="H179" s="119">
        <v>13300</v>
      </c>
      <c r="I179" s="119">
        <v>13300</v>
      </c>
      <c r="J179" s="119">
        <f t="shared" si="23"/>
        <v>100208.85</v>
      </c>
      <c r="K179" s="120"/>
      <c r="L179" s="120"/>
      <c r="M179" s="110">
        <f t="shared" si="26"/>
        <v>75.36320616401542</v>
      </c>
      <c r="N179" s="110">
        <f t="shared" si="24"/>
        <v>100</v>
      </c>
    </row>
    <row r="180" spans="1:14" ht="27" customHeight="1">
      <c r="A180" s="117"/>
      <c r="B180" s="117" t="s">
        <v>17</v>
      </c>
      <c r="C180" s="117" t="s">
        <v>30</v>
      </c>
      <c r="D180" s="118">
        <v>47300</v>
      </c>
      <c r="E180" s="116">
        <v>132967.87</v>
      </c>
      <c r="F180" s="109">
        <f>E180/7.5345</f>
        <v>17647.869135310902</v>
      </c>
      <c r="G180" s="119"/>
      <c r="H180" s="119"/>
      <c r="I180" s="119"/>
      <c r="J180" s="119">
        <f t="shared" si="23"/>
        <v>0</v>
      </c>
      <c r="K180" s="119"/>
      <c r="L180" s="119"/>
      <c r="M180" s="110">
        <f t="shared" si="26"/>
        <v>0</v>
      </c>
      <c r="N180" s="110" t="e">
        <f t="shared" si="24"/>
        <v>#DIV/0!</v>
      </c>
    </row>
    <row r="181" spans="1:14" ht="27" customHeight="1">
      <c r="A181" s="167" t="s">
        <v>263</v>
      </c>
      <c r="B181" s="168" t="s">
        <v>3</v>
      </c>
      <c r="C181" s="167" t="s">
        <v>264</v>
      </c>
      <c r="D181" s="169"/>
      <c r="E181" s="170">
        <f aca="true" t="shared" si="28" ref="E181:L181">E182</f>
        <v>1370471.44</v>
      </c>
      <c r="F181" s="170">
        <f t="shared" si="28"/>
        <v>181892.81836883668</v>
      </c>
      <c r="G181" s="170">
        <f t="shared" si="28"/>
        <v>1394040.73</v>
      </c>
      <c r="H181" s="170">
        <f t="shared" si="28"/>
        <v>185021</v>
      </c>
      <c r="I181" s="170">
        <f t="shared" si="28"/>
        <v>243141</v>
      </c>
      <c r="J181" s="177">
        <f t="shared" si="23"/>
        <v>1831945.8645000001</v>
      </c>
      <c r="K181" s="170">
        <f t="shared" si="28"/>
        <v>185021</v>
      </c>
      <c r="L181" s="170">
        <f t="shared" si="28"/>
        <v>185021</v>
      </c>
      <c r="M181" s="171">
        <f t="shared" si="26"/>
        <v>101.71979432128846</v>
      </c>
      <c r="N181" s="110">
        <f t="shared" si="24"/>
        <v>131.41265045589418</v>
      </c>
    </row>
    <row r="182" spans="1:14" ht="27" customHeight="1">
      <c r="A182" s="113"/>
      <c r="B182" s="112">
        <v>3</v>
      </c>
      <c r="C182" s="112" t="s">
        <v>168</v>
      </c>
      <c r="D182" s="114"/>
      <c r="E182" s="115">
        <f aca="true" t="shared" si="29" ref="E182:L182">E183+E200+E212</f>
        <v>1370471.44</v>
      </c>
      <c r="F182" s="115">
        <f t="shared" si="29"/>
        <v>181892.81836883668</v>
      </c>
      <c r="G182" s="120">
        <f t="shared" si="29"/>
        <v>1394040.73</v>
      </c>
      <c r="H182" s="120">
        <f t="shared" si="29"/>
        <v>185021</v>
      </c>
      <c r="I182" s="120">
        <f>I183+I200+I212</f>
        <v>243141</v>
      </c>
      <c r="J182" s="119">
        <f t="shared" si="23"/>
        <v>1831945.8645000001</v>
      </c>
      <c r="K182" s="115">
        <f t="shared" si="29"/>
        <v>185021</v>
      </c>
      <c r="L182" s="115">
        <f t="shared" si="29"/>
        <v>185021</v>
      </c>
      <c r="M182" s="110">
        <f t="shared" si="26"/>
        <v>101.71979432128846</v>
      </c>
      <c r="N182" s="110">
        <f t="shared" si="24"/>
        <v>131.41265045589418</v>
      </c>
    </row>
    <row r="183" spans="1:14" ht="27" customHeight="1">
      <c r="A183" s="113"/>
      <c r="B183" s="112">
        <v>31</v>
      </c>
      <c r="C183" s="112" t="s">
        <v>241</v>
      </c>
      <c r="D183" s="114"/>
      <c r="E183" s="115">
        <f>E184+E190+E194</f>
        <v>1323108.47</v>
      </c>
      <c r="F183" s="115">
        <f>F184+F190+F194</f>
        <v>175606.671975579</v>
      </c>
      <c r="G183" s="120">
        <f>G184+G190+G194</f>
        <v>1351847.53</v>
      </c>
      <c r="H183" s="120">
        <f>H184+H190+H194</f>
        <v>179421</v>
      </c>
      <c r="I183" s="120">
        <f>I184+I190+I194</f>
        <v>234341</v>
      </c>
      <c r="J183" s="119">
        <f t="shared" si="23"/>
        <v>1765642.2645</v>
      </c>
      <c r="K183" s="115">
        <v>179421</v>
      </c>
      <c r="L183" s="115">
        <v>179421</v>
      </c>
      <c r="M183" s="110">
        <f t="shared" si="26"/>
        <v>102.172086465443</v>
      </c>
      <c r="N183" s="110">
        <f t="shared" si="24"/>
        <v>130.60957190072511</v>
      </c>
    </row>
    <row r="184" spans="1:14" ht="27" customHeight="1">
      <c r="A184" s="113"/>
      <c r="B184" s="112">
        <v>311</v>
      </c>
      <c r="C184" s="112" t="s">
        <v>242</v>
      </c>
      <c r="D184" s="114"/>
      <c r="E184" s="115">
        <f>E185+E186++E187+E189+E188</f>
        <v>1108783.47</v>
      </c>
      <c r="F184" s="115">
        <f>F185+F186++F187+F189+F188</f>
        <v>147160.85606211427</v>
      </c>
      <c r="G184" s="120">
        <f>SUM(G185:G189)</f>
        <v>1107119.43</v>
      </c>
      <c r="H184" s="120">
        <f>SUM(H185:H189)</f>
        <v>146940</v>
      </c>
      <c r="I184" s="120">
        <f>SUM(I185:I189)</f>
        <v>191940</v>
      </c>
      <c r="J184" s="119">
        <f t="shared" si="23"/>
        <v>1446171.9300000002</v>
      </c>
      <c r="K184" s="115"/>
      <c r="L184" s="115"/>
      <c r="M184" s="110">
        <f t="shared" si="26"/>
        <v>99.8499220050602</v>
      </c>
      <c r="N184" s="110">
        <f t="shared" si="24"/>
        <v>130.62474479379338</v>
      </c>
    </row>
    <row r="185" spans="1:14" ht="27" customHeight="1">
      <c r="A185" s="117"/>
      <c r="B185" s="117">
        <v>3111</v>
      </c>
      <c r="C185" s="117" t="s">
        <v>267</v>
      </c>
      <c r="D185" s="118">
        <v>47300</v>
      </c>
      <c r="E185" s="116">
        <v>27448.94</v>
      </c>
      <c r="F185" s="109">
        <f t="shared" si="27"/>
        <v>3643.100404804565</v>
      </c>
      <c r="G185" s="119">
        <v>40686.3</v>
      </c>
      <c r="H185" s="119">
        <v>5400</v>
      </c>
      <c r="I185" s="119">
        <v>5400</v>
      </c>
      <c r="J185" s="119">
        <f t="shared" si="23"/>
        <v>40686.3</v>
      </c>
      <c r="K185" s="119"/>
      <c r="L185" s="119"/>
      <c r="M185" s="110">
        <f t="shared" si="26"/>
        <v>148.22539595335925</v>
      </c>
      <c r="N185" s="110">
        <f t="shared" si="24"/>
        <v>100</v>
      </c>
    </row>
    <row r="186" spans="1:14" ht="27" customHeight="1">
      <c r="A186" s="117"/>
      <c r="B186" s="117">
        <v>3111</v>
      </c>
      <c r="C186" s="117" t="s">
        <v>265</v>
      </c>
      <c r="D186" s="118">
        <v>55235</v>
      </c>
      <c r="E186" s="116">
        <v>279162.33</v>
      </c>
      <c r="F186" s="109">
        <f t="shared" si="27"/>
        <v>37051.20844117062</v>
      </c>
      <c r="G186" s="119">
        <v>308914.5</v>
      </c>
      <c r="H186" s="119">
        <v>41000</v>
      </c>
      <c r="I186" s="119">
        <v>48000</v>
      </c>
      <c r="J186" s="119">
        <f t="shared" si="23"/>
        <v>361656</v>
      </c>
      <c r="K186" s="119"/>
      <c r="L186" s="119"/>
      <c r="M186" s="110">
        <f t="shared" si="26"/>
        <v>110.65765929092224</v>
      </c>
      <c r="N186" s="110">
        <f t="shared" si="24"/>
        <v>117.07317073170731</v>
      </c>
    </row>
    <row r="187" spans="1:14" ht="27" customHeight="1">
      <c r="A187" s="117"/>
      <c r="B187" s="117">
        <v>3111</v>
      </c>
      <c r="C187" s="117" t="s">
        <v>272</v>
      </c>
      <c r="D187" s="118">
        <v>55235</v>
      </c>
      <c r="E187" s="116">
        <v>3556.38</v>
      </c>
      <c r="F187" s="109">
        <f t="shared" si="27"/>
        <v>472.0127413896078</v>
      </c>
      <c r="G187" s="119">
        <v>0</v>
      </c>
      <c r="H187" s="119">
        <v>0</v>
      </c>
      <c r="I187" s="119">
        <v>0</v>
      </c>
      <c r="J187" s="119">
        <f t="shared" si="23"/>
        <v>0</v>
      </c>
      <c r="K187" s="119"/>
      <c r="L187" s="119"/>
      <c r="M187" s="110">
        <f t="shared" si="26"/>
        <v>0</v>
      </c>
      <c r="N187" s="110" t="e">
        <f t="shared" si="24"/>
        <v>#DIV/0!</v>
      </c>
    </row>
    <row r="188" spans="1:14" ht="27" customHeight="1">
      <c r="A188" s="117"/>
      <c r="B188" s="117">
        <v>3111</v>
      </c>
      <c r="C188" s="117" t="s">
        <v>266</v>
      </c>
      <c r="D188" s="118">
        <v>55263</v>
      </c>
      <c r="E188" s="116">
        <v>788534.61</v>
      </c>
      <c r="F188" s="109">
        <f t="shared" si="27"/>
        <v>104656.52797133186</v>
      </c>
      <c r="G188" s="119">
        <v>753450</v>
      </c>
      <c r="H188" s="119">
        <v>100000</v>
      </c>
      <c r="I188" s="119">
        <v>138000</v>
      </c>
      <c r="J188" s="119">
        <f t="shared" si="23"/>
        <v>1039761</v>
      </c>
      <c r="K188" s="119"/>
      <c r="L188" s="119"/>
      <c r="M188" s="110">
        <f t="shared" si="26"/>
        <v>95.550656933118</v>
      </c>
      <c r="N188" s="110">
        <f t="shared" si="24"/>
        <v>138</v>
      </c>
    </row>
    <row r="189" spans="1:14" ht="27" customHeight="1">
      <c r="A189" s="117"/>
      <c r="B189" s="117">
        <v>3111</v>
      </c>
      <c r="C189" s="117" t="s">
        <v>271</v>
      </c>
      <c r="D189" s="118">
        <v>55263</v>
      </c>
      <c r="E189" s="116">
        <v>10081.21</v>
      </c>
      <c r="F189" s="109">
        <f t="shared" si="27"/>
        <v>1338.006503417612</v>
      </c>
      <c r="G189" s="119">
        <v>4068.63</v>
      </c>
      <c r="H189" s="119">
        <v>540</v>
      </c>
      <c r="I189" s="119">
        <v>540</v>
      </c>
      <c r="J189" s="119">
        <f t="shared" si="23"/>
        <v>4068.63</v>
      </c>
      <c r="K189" s="119"/>
      <c r="L189" s="119"/>
      <c r="M189" s="110">
        <f t="shared" si="26"/>
        <v>40.358548229825594</v>
      </c>
      <c r="N189" s="110">
        <f t="shared" si="24"/>
        <v>100</v>
      </c>
    </row>
    <row r="190" spans="1:14" ht="27" customHeight="1">
      <c r="A190" s="113"/>
      <c r="B190" s="112">
        <v>312</v>
      </c>
      <c r="C190" s="112" t="s">
        <v>244</v>
      </c>
      <c r="D190" s="114"/>
      <c r="E190" s="115">
        <f>SUM(E191:E193)</f>
        <v>36267.25</v>
      </c>
      <c r="F190" s="115">
        <f>SUM(F191:F193)</f>
        <v>4813.491273475346</v>
      </c>
      <c r="G190" s="119">
        <f>SUM(G191:G193)</f>
        <v>62536.350000000006</v>
      </c>
      <c r="H190" s="119">
        <f>SUM(H191:H193)</f>
        <v>8300</v>
      </c>
      <c r="I190" s="120">
        <f>SUM(I191:I193)</f>
        <v>10500</v>
      </c>
      <c r="J190" s="119">
        <f t="shared" si="23"/>
        <v>79112.25</v>
      </c>
      <c r="K190" s="120"/>
      <c r="L190" s="120"/>
      <c r="M190" s="110">
        <f t="shared" si="26"/>
        <v>172.43201511005108</v>
      </c>
      <c r="N190" s="110">
        <f t="shared" si="24"/>
        <v>126.50602409638554</v>
      </c>
    </row>
    <row r="191" spans="1:14" ht="27" customHeight="1">
      <c r="A191" s="117"/>
      <c r="B191" s="117">
        <v>3121</v>
      </c>
      <c r="C191" s="117" t="s">
        <v>268</v>
      </c>
      <c r="D191" s="118">
        <v>47300</v>
      </c>
      <c r="E191" s="116">
        <v>0</v>
      </c>
      <c r="F191" s="109">
        <f t="shared" si="27"/>
        <v>0</v>
      </c>
      <c r="G191" s="119">
        <v>0</v>
      </c>
      <c r="H191" s="119">
        <v>0</v>
      </c>
      <c r="I191" s="119">
        <v>0</v>
      </c>
      <c r="J191" s="119">
        <f t="shared" si="23"/>
        <v>0</v>
      </c>
      <c r="K191" s="119"/>
      <c r="L191" s="119"/>
      <c r="M191" s="110" t="e">
        <f t="shared" si="26"/>
        <v>#DIV/0!</v>
      </c>
      <c r="N191" s="110" t="e">
        <f t="shared" si="24"/>
        <v>#DIV/0!</v>
      </c>
    </row>
    <row r="192" spans="1:14" ht="27" customHeight="1">
      <c r="A192" s="117"/>
      <c r="B192" s="117">
        <v>3121</v>
      </c>
      <c r="C192" s="117" t="s">
        <v>269</v>
      </c>
      <c r="D192" s="118">
        <v>55235</v>
      </c>
      <c r="E192" s="116">
        <v>11091.63</v>
      </c>
      <c r="F192" s="109">
        <f t="shared" si="27"/>
        <v>1472.1122834959185</v>
      </c>
      <c r="G192" s="119">
        <v>14315.55</v>
      </c>
      <c r="H192" s="119">
        <v>1900</v>
      </c>
      <c r="I192" s="119">
        <v>2500</v>
      </c>
      <c r="J192" s="119">
        <f t="shared" si="23"/>
        <v>18836.25</v>
      </c>
      <c r="K192" s="119"/>
      <c r="L192" s="119"/>
      <c r="M192" s="110">
        <f t="shared" si="26"/>
        <v>129.06624184182127</v>
      </c>
      <c r="N192" s="110">
        <f t="shared" si="24"/>
        <v>131.57894736842107</v>
      </c>
    </row>
    <row r="193" spans="1:14" ht="27" customHeight="1">
      <c r="A193" s="117"/>
      <c r="B193" s="117">
        <v>3121</v>
      </c>
      <c r="C193" s="117" t="s">
        <v>270</v>
      </c>
      <c r="D193" s="118">
        <v>55263</v>
      </c>
      <c r="E193" s="116">
        <v>25175.62</v>
      </c>
      <c r="F193" s="109">
        <f t="shared" si="27"/>
        <v>3341.378989979428</v>
      </c>
      <c r="G193" s="119">
        <v>48220.8</v>
      </c>
      <c r="H193" s="119">
        <v>6400</v>
      </c>
      <c r="I193" s="119">
        <v>8000</v>
      </c>
      <c r="J193" s="119">
        <f t="shared" si="23"/>
        <v>60276</v>
      </c>
      <c r="K193" s="119"/>
      <c r="L193" s="119"/>
      <c r="M193" s="110">
        <f t="shared" si="26"/>
        <v>191.53768606294503</v>
      </c>
      <c r="N193" s="110">
        <f t="shared" si="24"/>
        <v>125</v>
      </c>
    </row>
    <row r="194" spans="1:14" ht="27" customHeight="1">
      <c r="A194" s="113"/>
      <c r="B194" s="112">
        <v>313</v>
      </c>
      <c r="C194" s="112" t="s">
        <v>245</v>
      </c>
      <c r="D194" s="114"/>
      <c r="E194" s="115">
        <f>SUM(E195:E199)</f>
        <v>178057.75</v>
      </c>
      <c r="F194" s="115">
        <f>SUM(F195:F199)</f>
        <v>23632.324639989376</v>
      </c>
      <c r="G194" s="119">
        <f>SUM(G195:G199)</f>
        <v>182191.75</v>
      </c>
      <c r="H194" s="119">
        <f>SUM(H195:H199)</f>
        <v>24181</v>
      </c>
      <c r="I194" s="119">
        <f>SUM(I195:I199)</f>
        <v>31901</v>
      </c>
      <c r="J194" s="119">
        <f t="shared" si="23"/>
        <v>240358.08450000003</v>
      </c>
      <c r="K194" s="115"/>
      <c r="L194" s="115"/>
      <c r="M194" s="110">
        <f t="shared" si="26"/>
        <v>102.32171865588553</v>
      </c>
      <c r="N194" s="110">
        <f t="shared" si="24"/>
        <v>131.92589222943633</v>
      </c>
    </row>
    <row r="195" spans="1:14" ht="27" customHeight="1">
      <c r="A195" s="117"/>
      <c r="B195" s="117">
        <v>3132</v>
      </c>
      <c r="C195" s="117" t="s">
        <v>353</v>
      </c>
      <c r="D195" s="118">
        <v>47300</v>
      </c>
      <c r="E195" s="116">
        <v>4486.88</v>
      </c>
      <c r="F195" s="109">
        <f t="shared" si="27"/>
        <v>595.5113146194174</v>
      </c>
      <c r="G195" s="119">
        <v>6713.24</v>
      </c>
      <c r="H195" s="119">
        <v>891</v>
      </c>
      <c r="I195" s="119">
        <v>891</v>
      </c>
      <c r="J195" s="119">
        <f t="shared" si="23"/>
        <v>6713.239500000001</v>
      </c>
      <c r="K195" s="119"/>
      <c r="L195" s="119"/>
      <c r="M195" s="110">
        <f t="shared" si="26"/>
        <v>149.61933459330314</v>
      </c>
      <c r="N195" s="110">
        <f t="shared" si="24"/>
        <v>100</v>
      </c>
    </row>
    <row r="196" spans="1:14" ht="27" customHeight="1">
      <c r="A196" s="117"/>
      <c r="B196" s="117">
        <v>3132</v>
      </c>
      <c r="C196" s="117" t="s">
        <v>273</v>
      </c>
      <c r="D196" s="118">
        <v>55235</v>
      </c>
      <c r="E196" s="116">
        <v>46099.81</v>
      </c>
      <c r="F196" s="109">
        <f t="shared" si="27"/>
        <v>6118.496250580662</v>
      </c>
      <c r="G196" s="119">
        <v>50481.15</v>
      </c>
      <c r="H196" s="119">
        <v>6700</v>
      </c>
      <c r="I196" s="119">
        <v>7920</v>
      </c>
      <c r="J196" s="119">
        <f t="shared" si="23"/>
        <v>59673.240000000005</v>
      </c>
      <c r="K196" s="119"/>
      <c r="L196" s="119"/>
      <c r="M196" s="110">
        <f t="shared" si="26"/>
        <v>109.50403049383502</v>
      </c>
      <c r="N196" s="110">
        <f t="shared" si="24"/>
        <v>118.2089552238806</v>
      </c>
    </row>
    <row r="197" spans="1:14" ht="27" customHeight="1">
      <c r="A197" s="117"/>
      <c r="B197" s="117">
        <v>3132</v>
      </c>
      <c r="C197" s="117" t="s">
        <v>274</v>
      </c>
      <c r="D197" s="118">
        <v>55263</v>
      </c>
      <c r="E197" s="116">
        <v>127239.23</v>
      </c>
      <c r="F197" s="109">
        <f t="shared" si="27"/>
        <v>16887.547946114537</v>
      </c>
      <c r="G197" s="119">
        <v>124319.25</v>
      </c>
      <c r="H197" s="119">
        <v>16500</v>
      </c>
      <c r="I197" s="119">
        <v>23000</v>
      </c>
      <c r="J197" s="119">
        <f t="shared" si="23"/>
        <v>173293.5</v>
      </c>
      <c r="K197" s="119"/>
      <c r="L197" s="119"/>
      <c r="M197" s="110">
        <f t="shared" si="26"/>
        <v>97.70512600555662</v>
      </c>
      <c r="N197" s="110">
        <f t="shared" si="24"/>
        <v>139.3939393939394</v>
      </c>
    </row>
    <row r="198" spans="1:14" ht="27" customHeight="1">
      <c r="A198" s="117"/>
      <c r="B198" s="117">
        <v>3133</v>
      </c>
      <c r="C198" s="117" t="s">
        <v>275</v>
      </c>
      <c r="D198" s="118">
        <v>55235</v>
      </c>
      <c r="E198" s="116">
        <v>60.44</v>
      </c>
      <c r="F198" s="109">
        <f t="shared" si="27"/>
        <v>8.021766540579998</v>
      </c>
      <c r="G198" s="119">
        <v>0</v>
      </c>
      <c r="H198" s="119">
        <v>0</v>
      </c>
      <c r="I198" s="119">
        <v>0</v>
      </c>
      <c r="J198" s="119">
        <f t="shared" si="23"/>
        <v>0</v>
      </c>
      <c r="K198" s="119"/>
      <c r="L198" s="119"/>
      <c r="M198" s="110">
        <f aca="true" t="shared" si="30" ref="M198:M222">G198/E198*100</f>
        <v>0</v>
      </c>
      <c r="N198" s="110" t="e">
        <f t="shared" si="24"/>
        <v>#DIV/0!</v>
      </c>
    </row>
    <row r="199" spans="1:14" ht="27" customHeight="1">
      <c r="A199" s="117"/>
      <c r="B199" s="117">
        <v>3133</v>
      </c>
      <c r="C199" s="117" t="s">
        <v>276</v>
      </c>
      <c r="D199" s="118">
        <v>55263</v>
      </c>
      <c r="E199" s="116">
        <v>171.39</v>
      </c>
      <c r="F199" s="109">
        <f t="shared" si="27"/>
        <v>22.747362134182755</v>
      </c>
      <c r="G199" s="119">
        <v>678.11</v>
      </c>
      <c r="H199" s="119">
        <v>90</v>
      </c>
      <c r="I199" s="119">
        <v>90</v>
      </c>
      <c r="J199" s="119">
        <f t="shared" si="23"/>
        <v>678.105</v>
      </c>
      <c r="K199" s="119"/>
      <c r="L199" s="119"/>
      <c r="M199" s="110">
        <f t="shared" si="30"/>
        <v>395.65318863410937</v>
      </c>
      <c r="N199" s="110">
        <f t="shared" si="24"/>
        <v>100</v>
      </c>
    </row>
    <row r="200" spans="1:14" ht="27" customHeight="1">
      <c r="A200" s="113"/>
      <c r="B200" s="112">
        <v>32</v>
      </c>
      <c r="C200" s="112" t="s">
        <v>167</v>
      </c>
      <c r="D200" s="114"/>
      <c r="E200" s="115">
        <f>E201+E207+E205</f>
        <v>45995.4</v>
      </c>
      <c r="F200" s="115">
        <f>F201+F207+F205</f>
        <v>6104.6386621540905</v>
      </c>
      <c r="G200" s="119">
        <f>G201+G207</f>
        <v>42193.2</v>
      </c>
      <c r="H200" s="119">
        <f>H201+H207</f>
        <v>5600</v>
      </c>
      <c r="I200" s="119">
        <f>I201+I207</f>
        <v>8800</v>
      </c>
      <c r="J200" s="119">
        <f t="shared" si="23"/>
        <v>66303.6</v>
      </c>
      <c r="K200" s="115">
        <v>5600</v>
      </c>
      <c r="L200" s="115">
        <v>5600</v>
      </c>
      <c r="M200" s="110">
        <f t="shared" si="30"/>
        <v>91.73352117820477</v>
      </c>
      <c r="N200" s="110">
        <f t="shared" si="24"/>
        <v>157.14285714285714</v>
      </c>
    </row>
    <row r="201" spans="1:14" ht="27" customHeight="1">
      <c r="A201" s="113"/>
      <c r="B201" s="112">
        <v>321</v>
      </c>
      <c r="C201" s="112" t="s">
        <v>6</v>
      </c>
      <c r="D201" s="114"/>
      <c r="E201" s="115">
        <f>SUM(E202:E204)</f>
        <v>43350.46</v>
      </c>
      <c r="F201" s="115">
        <f>SUM(F202:F204)</f>
        <v>5753.59479726591</v>
      </c>
      <c r="G201" s="119">
        <f>SUM(G202:G204)</f>
        <v>42193.2</v>
      </c>
      <c r="H201" s="119">
        <f>SUM(H202:H204)</f>
        <v>5600</v>
      </c>
      <c r="I201" s="119">
        <f>SUM(I202:I204)</f>
        <v>8800</v>
      </c>
      <c r="J201" s="119">
        <f t="shared" si="23"/>
        <v>66303.6</v>
      </c>
      <c r="K201" s="115"/>
      <c r="L201" s="115"/>
      <c r="M201" s="110">
        <f t="shared" si="30"/>
        <v>97.33045508628973</v>
      </c>
      <c r="N201" s="110">
        <f t="shared" si="24"/>
        <v>157.14285714285714</v>
      </c>
    </row>
    <row r="202" spans="1:14" ht="27" customHeight="1">
      <c r="A202" s="117"/>
      <c r="B202" s="117">
        <v>3212</v>
      </c>
      <c r="C202" s="117" t="s">
        <v>352</v>
      </c>
      <c r="D202" s="118">
        <v>47300</v>
      </c>
      <c r="E202" s="116">
        <v>804.49</v>
      </c>
      <c r="F202" s="109">
        <f t="shared" si="27"/>
        <v>106.77417214148251</v>
      </c>
      <c r="G202" s="119">
        <v>1506.9</v>
      </c>
      <c r="H202" s="119">
        <v>200</v>
      </c>
      <c r="I202" s="119">
        <v>200</v>
      </c>
      <c r="J202" s="119">
        <f t="shared" si="23"/>
        <v>1506.9</v>
      </c>
      <c r="K202" s="119"/>
      <c r="L202" s="119"/>
      <c r="M202" s="110">
        <f t="shared" si="30"/>
        <v>187.31121580131514</v>
      </c>
      <c r="N202" s="110">
        <f t="shared" si="24"/>
        <v>100</v>
      </c>
    </row>
    <row r="203" spans="1:14" ht="27" customHeight="1">
      <c r="A203" s="117"/>
      <c r="B203" s="117">
        <v>3212</v>
      </c>
      <c r="C203" s="117" t="s">
        <v>277</v>
      </c>
      <c r="D203" s="118">
        <v>55235</v>
      </c>
      <c r="E203" s="116">
        <v>10736.55</v>
      </c>
      <c r="F203" s="109">
        <f t="shared" si="27"/>
        <v>1424.9850686840532</v>
      </c>
      <c r="G203" s="119">
        <v>12055.2</v>
      </c>
      <c r="H203" s="119">
        <v>1600</v>
      </c>
      <c r="I203" s="119">
        <v>1600</v>
      </c>
      <c r="J203" s="119">
        <f t="shared" si="23"/>
        <v>12055.2</v>
      </c>
      <c r="K203" s="119"/>
      <c r="L203" s="119"/>
      <c r="M203" s="110">
        <f t="shared" si="30"/>
        <v>112.28187825698201</v>
      </c>
      <c r="N203" s="110">
        <f t="shared" si="24"/>
        <v>100</v>
      </c>
    </row>
    <row r="204" spans="1:14" ht="27" customHeight="1">
      <c r="A204" s="117"/>
      <c r="B204" s="117">
        <v>3212</v>
      </c>
      <c r="C204" s="117" t="s">
        <v>278</v>
      </c>
      <c r="D204" s="118">
        <v>55263</v>
      </c>
      <c r="E204" s="116">
        <v>31809.42</v>
      </c>
      <c r="F204" s="109">
        <f t="shared" si="27"/>
        <v>4221.835556440374</v>
      </c>
      <c r="G204" s="119">
        <v>28631.1</v>
      </c>
      <c r="H204" s="119">
        <v>3800</v>
      </c>
      <c r="I204" s="119">
        <v>7000</v>
      </c>
      <c r="J204" s="119">
        <f t="shared" si="23"/>
        <v>52741.5</v>
      </c>
      <c r="K204" s="119"/>
      <c r="L204" s="119"/>
      <c r="M204" s="110">
        <f t="shared" si="30"/>
        <v>90.00824284127155</v>
      </c>
      <c r="N204" s="110">
        <f t="shared" si="24"/>
        <v>184.21052631578948</v>
      </c>
    </row>
    <row r="205" spans="1:14" ht="27" customHeight="1">
      <c r="A205" s="113"/>
      <c r="B205" s="112">
        <v>323</v>
      </c>
      <c r="C205" s="112" t="s">
        <v>6</v>
      </c>
      <c r="D205" s="114"/>
      <c r="E205" s="115">
        <f>SUM(E206)</f>
        <v>1144.94</v>
      </c>
      <c r="F205" s="109">
        <f t="shared" si="27"/>
        <v>151.95965226624196</v>
      </c>
      <c r="G205" s="119">
        <v>0</v>
      </c>
      <c r="H205" s="119">
        <v>0</v>
      </c>
      <c r="I205" s="119">
        <v>0</v>
      </c>
      <c r="J205" s="119">
        <f aca="true" t="shared" si="31" ref="J205:J269">I205*7.5345</f>
        <v>0</v>
      </c>
      <c r="K205" s="115"/>
      <c r="L205" s="115"/>
      <c r="M205" s="110">
        <f t="shared" si="30"/>
        <v>0</v>
      </c>
      <c r="N205" s="110" t="e">
        <f aca="true" t="shared" si="32" ref="N205:N268">I205/H205*100</f>
        <v>#DIV/0!</v>
      </c>
    </row>
    <row r="206" spans="1:14" ht="27" customHeight="1">
      <c r="A206" s="117"/>
      <c r="B206" s="117">
        <v>3237</v>
      </c>
      <c r="C206" s="117" t="s">
        <v>19</v>
      </c>
      <c r="D206" s="118">
        <v>55235</v>
      </c>
      <c r="E206" s="116">
        <v>1144.94</v>
      </c>
      <c r="F206" s="109">
        <f t="shared" si="27"/>
        <v>151.95965226624196</v>
      </c>
      <c r="G206" s="119"/>
      <c r="H206" s="119"/>
      <c r="I206" s="119"/>
      <c r="J206" s="119">
        <f t="shared" si="31"/>
        <v>0</v>
      </c>
      <c r="K206" s="119"/>
      <c r="L206" s="119"/>
      <c r="M206" s="110">
        <f t="shared" si="30"/>
        <v>0</v>
      </c>
      <c r="N206" s="110" t="e">
        <f t="shared" si="32"/>
        <v>#DIV/0!</v>
      </c>
    </row>
    <row r="207" spans="1:14" ht="27" customHeight="1">
      <c r="A207" s="113"/>
      <c r="B207" s="112">
        <v>329</v>
      </c>
      <c r="C207" s="112" t="s">
        <v>30</v>
      </c>
      <c r="D207" s="114"/>
      <c r="E207" s="115">
        <f>E208+E210</f>
        <v>1500</v>
      </c>
      <c r="F207" s="109">
        <f t="shared" si="27"/>
        <v>199.08421262193906</v>
      </c>
      <c r="G207" s="119">
        <v>0</v>
      </c>
      <c r="H207" s="119">
        <v>0</v>
      </c>
      <c r="I207" s="119">
        <v>0</v>
      </c>
      <c r="J207" s="119">
        <f t="shared" si="31"/>
        <v>0</v>
      </c>
      <c r="K207" s="115"/>
      <c r="L207" s="115"/>
      <c r="M207" s="110">
        <f t="shared" si="30"/>
        <v>0</v>
      </c>
      <c r="N207" s="110" t="e">
        <f t="shared" si="32"/>
        <v>#DIV/0!</v>
      </c>
    </row>
    <row r="208" spans="1:14" ht="27" customHeight="1">
      <c r="A208" s="117"/>
      <c r="B208" s="117">
        <v>3295</v>
      </c>
      <c r="C208" s="117" t="s">
        <v>279</v>
      </c>
      <c r="D208" s="118">
        <v>55235</v>
      </c>
      <c r="E208" s="116">
        <v>500</v>
      </c>
      <c r="F208" s="109">
        <f t="shared" si="27"/>
        <v>66.36140420731303</v>
      </c>
      <c r="G208" s="119"/>
      <c r="H208" s="119"/>
      <c r="I208" s="119"/>
      <c r="J208" s="119">
        <f t="shared" si="31"/>
        <v>0</v>
      </c>
      <c r="K208" s="119"/>
      <c r="L208" s="119"/>
      <c r="M208" s="110">
        <f t="shared" si="30"/>
        <v>0</v>
      </c>
      <c r="N208" s="110" t="e">
        <f t="shared" si="32"/>
        <v>#DIV/0!</v>
      </c>
    </row>
    <row r="209" spans="1:14" ht="27" customHeight="1">
      <c r="A209" s="117"/>
      <c r="B209" s="117">
        <v>3295</v>
      </c>
      <c r="C209" s="117" t="s">
        <v>280</v>
      </c>
      <c r="D209" s="118">
        <v>55263</v>
      </c>
      <c r="E209" s="116">
        <v>0</v>
      </c>
      <c r="F209" s="109">
        <f t="shared" si="27"/>
        <v>0</v>
      </c>
      <c r="G209" s="119"/>
      <c r="H209" s="119"/>
      <c r="I209" s="119"/>
      <c r="J209" s="119">
        <f t="shared" si="31"/>
        <v>0</v>
      </c>
      <c r="K209" s="119"/>
      <c r="L209" s="119"/>
      <c r="M209" s="110" t="e">
        <f t="shared" si="30"/>
        <v>#DIV/0!</v>
      </c>
      <c r="N209" s="110" t="e">
        <f t="shared" si="32"/>
        <v>#DIV/0!</v>
      </c>
    </row>
    <row r="210" spans="1:14" ht="27" customHeight="1">
      <c r="A210" s="117"/>
      <c r="B210" s="117">
        <v>3296</v>
      </c>
      <c r="C210" s="117" t="s">
        <v>281</v>
      </c>
      <c r="D210" s="118">
        <v>55235</v>
      </c>
      <c r="E210" s="116">
        <v>1000</v>
      </c>
      <c r="F210" s="109">
        <f t="shared" si="27"/>
        <v>132.72280841462606</v>
      </c>
      <c r="G210" s="119"/>
      <c r="H210" s="119"/>
      <c r="I210" s="119"/>
      <c r="J210" s="119">
        <f t="shared" si="31"/>
        <v>0</v>
      </c>
      <c r="K210" s="119"/>
      <c r="L210" s="119"/>
      <c r="M210" s="110">
        <f t="shared" si="30"/>
        <v>0</v>
      </c>
      <c r="N210" s="110" t="e">
        <f t="shared" si="32"/>
        <v>#DIV/0!</v>
      </c>
    </row>
    <row r="211" spans="1:14" ht="27" customHeight="1">
      <c r="A211" s="117"/>
      <c r="B211" s="117">
        <v>3296</v>
      </c>
      <c r="C211" s="117" t="s">
        <v>282</v>
      </c>
      <c r="D211" s="118">
        <v>55263</v>
      </c>
      <c r="E211" s="116">
        <v>0</v>
      </c>
      <c r="F211" s="109">
        <f t="shared" si="27"/>
        <v>0</v>
      </c>
      <c r="G211" s="119"/>
      <c r="H211" s="119"/>
      <c r="I211" s="119"/>
      <c r="J211" s="119">
        <f t="shared" si="31"/>
        <v>0</v>
      </c>
      <c r="K211" s="119"/>
      <c r="L211" s="119"/>
      <c r="M211" s="110" t="e">
        <f t="shared" si="30"/>
        <v>#DIV/0!</v>
      </c>
      <c r="N211" s="110" t="e">
        <f t="shared" si="32"/>
        <v>#DIV/0!</v>
      </c>
    </row>
    <row r="212" spans="1:14" ht="27" customHeight="1">
      <c r="A212" s="113"/>
      <c r="B212" s="112">
        <v>34</v>
      </c>
      <c r="C212" s="112" t="s">
        <v>169</v>
      </c>
      <c r="D212" s="114"/>
      <c r="E212" s="115">
        <f>E213</f>
        <v>1367.57</v>
      </c>
      <c r="F212" s="109">
        <f t="shared" si="27"/>
        <v>181.50773110359015</v>
      </c>
      <c r="G212" s="119">
        <f aca="true" t="shared" si="33" ref="G212:I213">G213</f>
        <v>0</v>
      </c>
      <c r="H212" s="119">
        <f t="shared" si="33"/>
        <v>0</v>
      </c>
      <c r="I212" s="119">
        <f t="shared" si="33"/>
        <v>0</v>
      </c>
      <c r="J212" s="119">
        <f t="shared" si="31"/>
        <v>0</v>
      </c>
      <c r="K212" s="115">
        <f>K213</f>
        <v>0</v>
      </c>
      <c r="L212" s="115">
        <f>L213</f>
        <v>0</v>
      </c>
      <c r="M212" s="110">
        <f t="shared" si="30"/>
        <v>0</v>
      </c>
      <c r="N212" s="110" t="e">
        <f t="shared" si="32"/>
        <v>#DIV/0!</v>
      </c>
    </row>
    <row r="213" spans="1:14" ht="27" customHeight="1">
      <c r="A213" s="113"/>
      <c r="B213" s="112">
        <v>343</v>
      </c>
      <c r="C213" s="112" t="s">
        <v>250</v>
      </c>
      <c r="D213" s="114"/>
      <c r="E213" s="115">
        <f>E214</f>
        <v>1367.57</v>
      </c>
      <c r="F213" s="109">
        <f t="shared" si="27"/>
        <v>181.50773110359015</v>
      </c>
      <c r="G213" s="119">
        <f t="shared" si="33"/>
        <v>0</v>
      </c>
      <c r="H213" s="119">
        <f t="shared" si="33"/>
        <v>0</v>
      </c>
      <c r="I213" s="119">
        <f t="shared" si="33"/>
        <v>0</v>
      </c>
      <c r="J213" s="119">
        <f t="shared" si="31"/>
        <v>0</v>
      </c>
      <c r="K213" s="115"/>
      <c r="L213" s="115"/>
      <c r="M213" s="110">
        <f t="shared" si="30"/>
        <v>0</v>
      </c>
      <c r="N213" s="110" t="e">
        <f t="shared" si="32"/>
        <v>#DIV/0!</v>
      </c>
    </row>
    <row r="214" spans="1:14" ht="27" customHeight="1">
      <c r="A214" s="117"/>
      <c r="B214" s="117">
        <v>3433</v>
      </c>
      <c r="C214" s="117" t="s">
        <v>283</v>
      </c>
      <c r="D214" s="118">
        <v>55235</v>
      </c>
      <c r="E214" s="116">
        <v>1367.57</v>
      </c>
      <c r="F214" s="109">
        <f t="shared" si="27"/>
        <v>181.50773110359015</v>
      </c>
      <c r="G214" s="119"/>
      <c r="H214" s="119"/>
      <c r="I214" s="119"/>
      <c r="J214" s="119">
        <f t="shared" si="31"/>
        <v>0</v>
      </c>
      <c r="K214" s="119"/>
      <c r="L214" s="119"/>
      <c r="M214" s="110">
        <f t="shared" si="30"/>
        <v>0</v>
      </c>
      <c r="N214" s="110" t="e">
        <f t="shared" si="32"/>
        <v>#DIV/0!</v>
      </c>
    </row>
    <row r="215" spans="1:14" ht="27" customHeight="1">
      <c r="A215" s="117"/>
      <c r="B215" s="117">
        <v>3433</v>
      </c>
      <c r="C215" s="117" t="s">
        <v>284</v>
      </c>
      <c r="D215" s="118">
        <v>55263</v>
      </c>
      <c r="E215" s="116">
        <v>0</v>
      </c>
      <c r="F215" s="109">
        <f t="shared" si="27"/>
        <v>0</v>
      </c>
      <c r="G215" s="119"/>
      <c r="H215" s="119"/>
      <c r="I215" s="119"/>
      <c r="J215" s="119">
        <f t="shared" si="31"/>
        <v>0</v>
      </c>
      <c r="K215" s="119"/>
      <c r="L215" s="119"/>
      <c r="M215" s="110" t="e">
        <f t="shared" si="30"/>
        <v>#DIV/0!</v>
      </c>
      <c r="N215" s="110" t="e">
        <f t="shared" si="32"/>
        <v>#DIV/0!</v>
      </c>
    </row>
    <row r="216" spans="1:14" ht="27" customHeight="1">
      <c r="A216" s="167" t="s">
        <v>285</v>
      </c>
      <c r="B216" s="168" t="s">
        <v>3</v>
      </c>
      <c r="C216" s="167" t="s">
        <v>286</v>
      </c>
      <c r="D216" s="169"/>
      <c r="E216" s="170">
        <f aca="true" t="shared" si="34" ref="E216:L216">E217</f>
        <v>35314.74</v>
      </c>
      <c r="F216" s="170">
        <f>E216/7.5345</f>
        <v>4687.071471232331</v>
      </c>
      <c r="G216" s="170">
        <f t="shared" si="34"/>
        <v>18082.800000000003</v>
      </c>
      <c r="H216" s="170">
        <f t="shared" si="34"/>
        <v>2400</v>
      </c>
      <c r="I216" s="170">
        <f t="shared" si="34"/>
        <v>4800</v>
      </c>
      <c r="J216" s="177">
        <f t="shared" si="31"/>
        <v>36165.6</v>
      </c>
      <c r="K216" s="170">
        <f t="shared" si="34"/>
        <v>2400</v>
      </c>
      <c r="L216" s="170">
        <f t="shared" si="34"/>
        <v>2400</v>
      </c>
      <c r="M216" s="171">
        <f t="shared" si="30"/>
        <v>51.20468110483046</v>
      </c>
      <c r="N216" s="110">
        <f t="shared" si="32"/>
        <v>200</v>
      </c>
    </row>
    <row r="217" spans="1:14" ht="27" customHeight="1">
      <c r="A217" s="113"/>
      <c r="B217" s="112">
        <v>3</v>
      </c>
      <c r="C217" s="112" t="s">
        <v>168</v>
      </c>
      <c r="D217" s="114"/>
      <c r="E217" s="115">
        <f>SUM(E218,E230)</f>
        <v>35314.74</v>
      </c>
      <c r="F217" s="115">
        <f>E217/7.5345</f>
        <v>4687.071471232331</v>
      </c>
      <c r="G217" s="120">
        <f aca="true" t="shared" si="35" ref="G217:L217">SUM(G218,)</f>
        <v>18082.800000000003</v>
      </c>
      <c r="H217" s="120">
        <f t="shared" si="35"/>
        <v>2400</v>
      </c>
      <c r="I217" s="120">
        <f>SUM(I218,)</f>
        <v>4800</v>
      </c>
      <c r="J217" s="119">
        <f t="shared" si="31"/>
        <v>36165.6</v>
      </c>
      <c r="K217" s="115">
        <f t="shared" si="35"/>
        <v>2400</v>
      </c>
      <c r="L217" s="115">
        <f t="shared" si="35"/>
        <v>2400</v>
      </c>
      <c r="M217" s="110">
        <f t="shared" si="30"/>
        <v>51.20468110483046</v>
      </c>
      <c r="N217" s="110">
        <f t="shared" si="32"/>
        <v>200</v>
      </c>
    </row>
    <row r="218" spans="1:14" ht="27" customHeight="1">
      <c r="A218" s="113"/>
      <c r="B218" s="112">
        <v>32</v>
      </c>
      <c r="C218" s="112" t="s">
        <v>167</v>
      </c>
      <c r="D218" s="114"/>
      <c r="E218" s="115">
        <f>SUM(E219+E224+E221)</f>
        <v>11314.74</v>
      </c>
      <c r="F218" s="115">
        <f>E218/7.5345</f>
        <v>1501.724069281306</v>
      </c>
      <c r="G218" s="120">
        <f>SUM(G219+G224+G228)</f>
        <v>18082.800000000003</v>
      </c>
      <c r="H218" s="120">
        <v>2400</v>
      </c>
      <c r="I218" s="120">
        <f>I219+I221+I227+I228</f>
        <v>4800</v>
      </c>
      <c r="J218" s="119">
        <f t="shared" si="31"/>
        <v>36165.6</v>
      </c>
      <c r="K218" s="115">
        <v>2400</v>
      </c>
      <c r="L218" s="115">
        <v>2400</v>
      </c>
      <c r="M218" s="110">
        <f t="shared" si="30"/>
        <v>159.8163104057186</v>
      </c>
      <c r="N218" s="110">
        <f t="shared" si="32"/>
        <v>200</v>
      </c>
    </row>
    <row r="219" spans="1:14" ht="27" customHeight="1">
      <c r="A219" s="113"/>
      <c r="B219" s="112" t="s">
        <v>5</v>
      </c>
      <c r="C219" s="112" t="s">
        <v>6</v>
      </c>
      <c r="D219" s="114"/>
      <c r="E219" s="115">
        <f>SUM(E220)</f>
        <v>0</v>
      </c>
      <c r="F219" s="109">
        <f t="shared" si="27"/>
        <v>0</v>
      </c>
      <c r="G219" s="119">
        <v>12055.2</v>
      </c>
      <c r="H219" s="119">
        <v>1600</v>
      </c>
      <c r="I219" s="119">
        <v>1600</v>
      </c>
      <c r="J219" s="119">
        <f t="shared" si="31"/>
        <v>12055.2</v>
      </c>
      <c r="K219" s="115"/>
      <c r="L219" s="115"/>
      <c r="M219" s="110" t="e">
        <f t="shared" si="30"/>
        <v>#DIV/0!</v>
      </c>
      <c r="N219" s="110">
        <f t="shared" si="32"/>
        <v>100</v>
      </c>
    </row>
    <row r="220" spans="1:14" ht="27" customHeight="1">
      <c r="A220" s="117"/>
      <c r="B220" s="117" t="s">
        <v>8</v>
      </c>
      <c r="C220" s="117" t="s">
        <v>9</v>
      </c>
      <c r="D220" s="118">
        <v>55263</v>
      </c>
      <c r="E220" s="116">
        <v>0</v>
      </c>
      <c r="F220" s="109">
        <f t="shared" si="27"/>
        <v>0</v>
      </c>
      <c r="G220" s="119"/>
      <c r="H220" s="119"/>
      <c r="I220" s="119"/>
      <c r="J220" s="119">
        <f t="shared" si="31"/>
        <v>0</v>
      </c>
      <c r="K220" s="119"/>
      <c r="L220" s="119"/>
      <c r="M220" s="110" t="e">
        <f t="shared" si="30"/>
        <v>#DIV/0!</v>
      </c>
      <c r="N220" s="110" t="e">
        <f t="shared" si="32"/>
        <v>#DIV/0!</v>
      </c>
    </row>
    <row r="221" spans="1:14" ht="27" customHeight="1">
      <c r="A221" s="113"/>
      <c r="B221" s="112">
        <v>322</v>
      </c>
      <c r="C221" s="112" t="s">
        <v>38</v>
      </c>
      <c r="D221" s="114"/>
      <c r="E221" s="115">
        <f>E222</f>
        <v>3814.74</v>
      </c>
      <c r="F221" s="115">
        <f>F222</f>
        <v>506.30300617161055</v>
      </c>
      <c r="G221" s="119">
        <v>0</v>
      </c>
      <c r="H221" s="119">
        <v>0</v>
      </c>
      <c r="I221" s="119">
        <f>1200</f>
        <v>1200</v>
      </c>
      <c r="J221" s="119">
        <f t="shared" si="31"/>
        <v>9041.4</v>
      </c>
      <c r="K221" s="120"/>
      <c r="L221" s="120"/>
      <c r="M221" s="110">
        <f t="shared" si="30"/>
        <v>0</v>
      </c>
      <c r="N221" s="110" t="e">
        <f t="shared" si="32"/>
        <v>#DIV/0!</v>
      </c>
    </row>
    <row r="222" spans="1:14" ht="27" customHeight="1">
      <c r="A222" s="117"/>
      <c r="B222" s="117" t="s">
        <v>46</v>
      </c>
      <c r="C222" s="117" t="s">
        <v>47</v>
      </c>
      <c r="D222" s="118">
        <v>47300</v>
      </c>
      <c r="E222" s="116">
        <v>3814.74</v>
      </c>
      <c r="F222" s="109">
        <f>E222/7.5345</f>
        <v>506.30300617161055</v>
      </c>
      <c r="G222" s="119"/>
      <c r="H222" s="119"/>
      <c r="I222" s="119"/>
      <c r="J222" s="119">
        <f t="shared" si="31"/>
        <v>0</v>
      </c>
      <c r="K222" s="119"/>
      <c r="L222" s="119"/>
      <c r="M222" s="110">
        <f t="shared" si="30"/>
        <v>0</v>
      </c>
      <c r="N222" s="110" t="e">
        <f t="shared" si="32"/>
        <v>#DIV/0!</v>
      </c>
    </row>
    <row r="223" spans="1:14" ht="27" customHeight="1">
      <c r="A223" s="117"/>
      <c r="B223" s="117">
        <v>3225</v>
      </c>
      <c r="C223" s="117" t="s">
        <v>51</v>
      </c>
      <c r="D223" s="118">
        <v>62002</v>
      </c>
      <c r="E223" s="116">
        <v>0</v>
      </c>
      <c r="F223" s="119">
        <f>E223/7.5345</f>
        <v>0</v>
      </c>
      <c r="G223" s="119"/>
      <c r="H223" s="119">
        <v>0</v>
      </c>
      <c r="I223" s="110"/>
      <c r="J223" s="119">
        <f t="shared" si="31"/>
        <v>0</v>
      </c>
      <c r="K223" s="102"/>
      <c r="L223" s="102"/>
      <c r="M223" s="102"/>
      <c r="N223" s="110" t="e">
        <f t="shared" si="32"/>
        <v>#DIV/0!</v>
      </c>
    </row>
    <row r="224" spans="1:14" ht="27" customHeight="1">
      <c r="A224" s="113"/>
      <c r="B224" s="112" t="s">
        <v>14</v>
      </c>
      <c r="C224" s="112" t="s">
        <v>15</v>
      </c>
      <c r="D224" s="114"/>
      <c r="E224" s="115">
        <f>E226</f>
        <v>7500</v>
      </c>
      <c r="F224" s="115">
        <f>SUM(F225)</f>
        <v>0</v>
      </c>
      <c r="G224" s="119"/>
      <c r="H224" s="119"/>
      <c r="I224" s="119"/>
      <c r="J224" s="119">
        <f t="shared" si="31"/>
        <v>0</v>
      </c>
      <c r="K224" s="115"/>
      <c r="L224" s="115"/>
      <c r="M224" s="110">
        <f>G224/E224*100</f>
        <v>0</v>
      </c>
      <c r="N224" s="110" t="e">
        <f t="shared" si="32"/>
        <v>#DIV/0!</v>
      </c>
    </row>
    <row r="225" spans="1:14" ht="27" customHeight="1">
      <c r="A225" s="117"/>
      <c r="B225" s="117">
        <v>3235</v>
      </c>
      <c r="C225" s="117" t="s">
        <v>237</v>
      </c>
      <c r="D225" s="118">
        <v>55263</v>
      </c>
      <c r="E225" s="116">
        <v>0</v>
      </c>
      <c r="F225" s="109">
        <f t="shared" si="27"/>
        <v>0</v>
      </c>
      <c r="G225" s="119"/>
      <c r="H225" s="119"/>
      <c r="I225" s="119"/>
      <c r="J225" s="119">
        <f t="shared" si="31"/>
        <v>0</v>
      </c>
      <c r="K225" s="119"/>
      <c r="L225" s="119"/>
      <c r="M225" s="110" t="e">
        <f>G225/E225*100</f>
        <v>#DIV/0!</v>
      </c>
      <c r="N225" s="110" t="e">
        <f t="shared" si="32"/>
        <v>#DIV/0!</v>
      </c>
    </row>
    <row r="226" spans="1:14" ht="27" customHeight="1">
      <c r="A226" s="117"/>
      <c r="B226" s="117" t="s">
        <v>20</v>
      </c>
      <c r="C226" s="117" t="s">
        <v>21</v>
      </c>
      <c r="D226" s="118">
        <v>55263</v>
      </c>
      <c r="E226" s="116">
        <v>7500</v>
      </c>
      <c r="F226" s="109">
        <f>E226/7.5345</f>
        <v>995.4210631096953</v>
      </c>
      <c r="G226" s="119"/>
      <c r="H226" s="119"/>
      <c r="I226" s="119"/>
      <c r="J226" s="119">
        <f t="shared" si="31"/>
        <v>0</v>
      </c>
      <c r="K226" s="119"/>
      <c r="L226" s="119"/>
      <c r="M226" s="110">
        <f>G226/E226*100</f>
        <v>0</v>
      </c>
      <c r="N226" s="110" t="e">
        <f t="shared" si="32"/>
        <v>#DIV/0!</v>
      </c>
    </row>
    <row r="227" spans="1:14" ht="27" customHeight="1">
      <c r="A227" s="117"/>
      <c r="B227" s="112">
        <v>329</v>
      </c>
      <c r="C227" s="112" t="s">
        <v>30</v>
      </c>
      <c r="D227" s="118">
        <v>55235</v>
      </c>
      <c r="E227" s="116">
        <v>0</v>
      </c>
      <c r="F227" s="109">
        <f>E227/7.5345</f>
        <v>0</v>
      </c>
      <c r="G227" s="119">
        <v>0</v>
      </c>
      <c r="H227" s="119">
        <v>0</v>
      </c>
      <c r="I227" s="119">
        <v>700</v>
      </c>
      <c r="J227" s="119">
        <f t="shared" si="31"/>
        <v>5274.150000000001</v>
      </c>
      <c r="K227" s="119"/>
      <c r="L227" s="119"/>
      <c r="M227" s="110" t="e">
        <f>G227/E227*100</f>
        <v>#DIV/0!</v>
      </c>
      <c r="N227" s="110" t="e">
        <f t="shared" si="32"/>
        <v>#DIV/0!</v>
      </c>
    </row>
    <row r="228" spans="1:14" ht="27" customHeight="1">
      <c r="A228" s="117"/>
      <c r="B228" s="112">
        <v>329</v>
      </c>
      <c r="C228" s="112" t="s">
        <v>30</v>
      </c>
      <c r="D228" s="118">
        <v>55263</v>
      </c>
      <c r="E228" s="116"/>
      <c r="F228" s="109">
        <f t="shared" si="27"/>
        <v>0</v>
      </c>
      <c r="G228" s="119">
        <v>6027.6</v>
      </c>
      <c r="H228" s="119">
        <v>800</v>
      </c>
      <c r="I228" s="119">
        <v>1300</v>
      </c>
      <c r="J228" s="119">
        <f t="shared" si="31"/>
        <v>9794.85</v>
      </c>
      <c r="K228" s="119"/>
      <c r="L228" s="119"/>
      <c r="M228" s="110" t="e">
        <f>G228/E228*100</f>
        <v>#DIV/0!</v>
      </c>
      <c r="N228" s="110">
        <f t="shared" si="32"/>
        <v>162.5</v>
      </c>
    </row>
    <row r="229" spans="1:14" ht="27" customHeight="1">
      <c r="A229" s="117">
        <v>62002</v>
      </c>
      <c r="B229" s="117"/>
      <c r="C229" s="112" t="s">
        <v>393</v>
      </c>
      <c r="D229" s="118"/>
      <c r="E229" s="116">
        <f>E230</f>
        <v>24000</v>
      </c>
      <c r="F229" s="119"/>
      <c r="G229" s="120">
        <v>0</v>
      </c>
      <c r="H229" s="120">
        <v>0</v>
      </c>
      <c r="I229" s="110"/>
      <c r="J229" s="119">
        <f t="shared" si="31"/>
        <v>0</v>
      </c>
      <c r="K229" s="102"/>
      <c r="L229" s="102"/>
      <c r="M229" s="102"/>
      <c r="N229" s="110" t="e">
        <f t="shared" si="32"/>
        <v>#DIV/0!</v>
      </c>
    </row>
    <row r="230" spans="1:14" ht="27" customHeight="1">
      <c r="A230" s="113"/>
      <c r="B230" s="112">
        <v>32</v>
      </c>
      <c r="C230" s="112" t="s">
        <v>167</v>
      </c>
      <c r="D230" s="114"/>
      <c r="E230" s="120">
        <f>E231+E234+E237</f>
        <v>24000</v>
      </c>
      <c r="F230" s="120">
        <f>E230/7.5345</f>
        <v>3185.347401951025</v>
      </c>
      <c r="G230" s="120">
        <v>0</v>
      </c>
      <c r="H230" s="120">
        <f>H231</f>
        <v>0</v>
      </c>
      <c r="I230" s="110"/>
      <c r="J230" s="119">
        <f t="shared" si="31"/>
        <v>0</v>
      </c>
      <c r="K230" s="102"/>
      <c r="L230" s="102"/>
      <c r="M230" s="102"/>
      <c r="N230" s="110" t="e">
        <f t="shared" si="32"/>
        <v>#DIV/0!</v>
      </c>
    </row>
    <row r="231" spans="1:14" ht="27" customHeight="1">
      <c r="A231" s="113"/>
      <c r="B231" s="112">
        <v>322</v>
      </c>
      <c r="C231" s="112" t="s">
        <v>38</v>
      </c>
      <c r="D231" s="114"/>
      <c r="E231" s="115">
        <f>SUM(E232+E233)</f>
        <v>8368.07</v>
      </c>
      <c r="F231" s="120">
        <f aca="true" t="shared" si="36" ref="F231:F238">E231/7.5345</f>
        <v>1110.6337514101797</v>
      </c>
      <c r="G231" s="119">
        <v>0</v>
      </c>
      <c r="H231" s="120">
        <f>SUM(H232+H233)</f>
        <v>0</v>
      </c>
      <c r="I231" s="110"/>
      <c r="J231" s="119">
        <f t="shared" si="31"/>
        <v>0</v>
      </c>
      <c r="K231" s="102"/>
      <c r="L231" s="102"/>
      <c r="M231" s="102"/>
      <c r="N231" s="110" t="e">
        <f t="shared" si="32"/>
        <v>#DIV/0!</v>
      </c>
    </row>
    <row r="232" spans="1:14" ht="27" customHeight="1">
      <c r="A232" s="117"/>
      <c r="B232" s="117" t="s">
        <v>46</v>
      </c>
      <c r="C232" s="117" t="s">
        <v>47</v>
      </c>
      <c r="D232" s="118">
        <v>62002</v>
      </c>
      <c r="E232" s="116">
        <v>2156.82</v>
      </c>
      <c r="F232" s="119">
        <f t="shared" si="36"/>
        <v>286.2592076448338</v>
      </c>
      <c r="G232" s="119"/>
      <c r="H232" s="119">
        <v>0</v>
      </c>
      <c r="I232" s="110"/>
      <c r="J232" s="119">
        <f t="shared" si="31"/>
        <v>0</v>
      </c>
      <c r="K232" s="102"/>
      <c r="L232" s="102"/>
      <c r="M232" s="102"/>
      <c r="N232" s="110" t="e">
        <f t="shared" si="32"/>
        <v>#DIV/0!</v>
      </c>
    </row>
    <row r="233" spans="1:14" ht="27" customHeight="1">
      <c r="A233" s="117"/>
      <c r="B233" s="117">
        <v>3225</v>
      </c>
      <c r="C233" s="117" t="s">
        <v>51</v>
      </c>
      <c r="D233" s="118">
        <v>62002</v>
      </c>
      <c r="E233" s="116">
        <v>6211.25</v>
      </c>
      <c r="F233" s="119">
        <f t="shared" si="36"/>
        <v>824.3745437653461</v>
      </c>
      <c r="G233" s="119"/>
      <c r="H233" s="119">
        <v>0</v>
      </c>
      <c r="I233" s="110"/>
      <c r="J233" s="119">
        <f t="shared" si="31"/>
        <v>0</v>
      </c>
      <c r="K233" s="102"/>
      <c r="L233" s="102"/>
      <c r="M233" s="102"/>
      <c r="N233" s="110" t="e">
        <f t="shared" si="32"/>
        <v>#DIV/0!</v>
      </c>
    </row>
    <row r="234" spans="1:14" ht="27" customHeight="1">
      <c r="A234" s="113"/>
      <c r="B234" s="112" t="s">
        <v>14</v>
      </c>
      <c r="C234" s="112" t="s">
        <v>15</v>
      </c>
      <c r="D234" s="114"/>
      <c r="E234" s="115">
        <f>SUM(E235+E236)</f>
        <v>8500</v>
      </c>
      <c r="F234" s="120">
        <f t="shared" si="36"/>
        <v>1128.1438715243214</v>
      </c>
      <c r="G234" s="116">
        <v>0</v>
      </c>
      <c r="H234" s="115">
        <f>SUM(H235,H236)</f>
        <v>0</v>
      </c>
      <c r="I234" s="110"/>
      <c r="J234" s="119">
        <f t="shared" si="31"/>
        <v>0</v>
      </c>
      <c r="K234" s="102"/>
      <c r="L234" s="102"/>
      <c r="M234" s="102"/>
      <c r="N234" s="110" t="e">
        <f t="shared" si="32"/>
        <v>#DIV/0!</v>
      </c>
    </row>
    <row r="235" spans="1:14" ht="27" customHeight="1">
      <c r="A235" s="117"/>
      <c r="B235" s="117">
        <v>3237</v>
      </c>
      <c r="C235" s="117" t="s">
        <v>19</v>
      </c>
      <c r="D235" s="118">
        <v>62002</v>
      </c>
      <c r="E235" s="116">
        <v>2500</v>
      </c>
      <c r="F235" s="119">
        <f t="shared" si="36"/>
        <v>331.8070210365651</v>
      </c>
      <c r="G235" s="119"/>
      <c r="H235" s="119">
        <v>0</v>
      </c>
      <c r="I235" s="110"/>
      <c r="J235" s="119">
        <f t="shared" si="31"/>
        <v>0</v>
      </c>
      <c r="K235" s="102"/>
      <c r="L235" s="102"/>
      <c r="M235" s="102"/>
      <c r="N235" s="110" t="e">
        <f t="shared" si="32"/>
        <v>#DIV/0!</v>
      </c>
    </row>
    <row r="236" spans="1:14" ht="27" customHeight="1">
      <c r="A236" s="117"/>
      <c r="B236" s="117" t="s">
        <v>20</v>
      </c>
      <c r="C236" s="117" t="s">
        <v>21</v>
      </c>
      <c r="D236" s="118">
        <v>62002</v>
      </c>
      <c r="E236" s="116">
        <v>6000</v>
      </c>
      <c r="F236" s="119">
        <f t="shared" si="36"/>
        <v>796.3368504877562</v>
      </c>
      <c r="G236" s="119"/>
      <c r="H236" s="119">
        <v>0</v>
      </c>
      <c r="I236" s="110"/>
      <c r="J236" s="119">
        <f t="shared" si="31"/>
        <v>0</v>
      </c>
      <c r="K236" s="102"/>
      <c r="L236" s="102"/>
      <c r="M236" s="102"/>
      <c r="N236" s="110" t="e">
        <f t="shared" si="32"/>
        <v>#DIV/0!</v>
      </c>
    </row>
    <row r="237" spans="1:14" ht="27" customHeight="1">
      <c r="A237" s="117"/>
      <c r="B237" s="112">
        <v>329</v>
      </c>
      <c r="C237" s="112" t="s">
        <v>30</v>
      </c>
      <c r="D237" s="118">
        <v>62002</v>
      </c>
      <c r="E237" s="115">
        <f>E238</f>
        <v>7131.93</v>
      </c>
      <c r="F237" s="120">
        <f t="shared" si="36"/>
        <v>946.569779016524</v>
      </c>
      <c r="G237" s="119">
        <v>0</v>
      </c>
      <c r="H237" s="120">
        <v>0</v>
      </c>
      <c r="I237" s="110"/>
      <c r="J237" s="119">
        <f t="shared" si="31"/>
        <v>0</v>
      </c>
      <c r="K237" s="102"/>
      <c r="L237" s="102"/>
      <c r="M237" s="102"/>
      <c r="N237" s="110" t="e">
        <f t="shared" si="32"/>
        <v>#DIV/0!</v>
      </c>
    </row>
    <row r="238" spans="1:14" ht="27" customHeight="1">
      <c r="A238" s="117"/>
      <c r="B238" s="117" t="s">
        <v>17</v>
      </c>
      <c r="C238" s="117" t="s">
        <v>30</v>
      </c>
      <c r="D238" s="118">
        <v>62002</v>
      </c>
      <c r="E238" s="116">
        <v>7131.93</v>
      </c>
      <c r="F238" s="119">
        <f t="shared" si="36"/>
        <v>946.569779016524</v>
      </c>
      <c r="G238" s="119"/>
      <c r="H238" s="119">
        <v>0</v>
      </c>
      <c r="I238" s="110"/>
      <c r="J238" s="119">
        <f t="shared" si="31"/>
        <v>0</v>
      </c>
      <c r="K238" s="102"/>
      <c r="L238" s="102"/>
      <c r="M238" s="102"/>
      <c r="N238" s="110" t="e">
        <f t="shared" si="32"/>
        <v>#DIV/0!</v>
      </c>
    </row>
    <row r="239" spans="1:14" ht="27" customHeight="1">
      <c r="A239" s="167" t="s">
        <v>287</v>
      </c>
      <c r="B239" s="168" t="s">
        <v>3</v>
      </c>
      <c r="C239" s="167" t="s">
        <v>289</v>
      </c>
      <c r="D239" s="169"/>
      <c r="E239" s="170">
        <f aca="true" t="shared" si="37" ref="E239:L239">E240+E244</f>
        <v>283088.42000000004</v>
      </c>
      <c r="F239" s="170">
        <f t="shared" si="37"/>
        <v>37572.29013205919</v>
      </c>
      <c r="G239" s="170">
        <f t="shared" si="37"/>
        <v>270488.55000000005</v>
      </c>
      <c r="H239" s="170">
        <f t="shared" si="37"/>
        <v>35900</v>
      </c>
      <c r="I239" s="170">
        <f>I240+I244</f>
        <v>45000</v>
      </c>
      <c r="J239" s="177">
        <f t="shared" si="31"/>
        <v>339052.5</v>
      </c>
      <c r="K239" s="170">
        <f t="shared" si="37"/>
        <v>35900</v>
      </c>
      <c r="L239" s="170">
        <f t="shared" si="37"/>
        <v>35900</v>
      </c>
      <c r="M239" s="171">
        <f aca="true" t="shared" si="38" ref="M239:M270">G239/E239*100</f>
        <v>95.54913973521066</v>
      </c>
      <c r="N239" s="110">
        <f t="shared" si="32"/>
        <v>125.34818941504177</v>
      </c>
    </row>
    <row r="240" spans="1:14" ht="27" customHeight="1">
      <c r="A240" s="113"/>
      <c r="B240" s="112">
        <v>3</v>
      </c>
      <c r="C240" s="112" t="s">
        <v>168</v>
      </c>
      <c r="D240" s="114"/>
      <c r="E240" s="115">
        <f>SUM(E241,E432)</f>
        <v>101699.85</v>
      </c>
      <c r="F240" s="115">
        <f>SUM(F241,F432)</f>
        <v>13497.889707346207</v>
      </c>
      <c r="G240" s="120">
        <f>SUM(G241,G432)</f>
        <v>100208.85</v>
      </c>
      <c r="H240" s="120">
        <f>SUM(H241,H432)</f>
        <v>13300</v>
      </c>
      <c r="I240" s="120">
        <f>SUM(I241,I432)</f>
        <v>15000</v>
      </c>
      <c r="J240" s="119">
        <f t="shared" si="31"/>
        <v>113017.5</v>
      </c>
      <c r="K240" s="115">
        <f>SUM(K241,K432)</f>
        <v>13300</v>
      </c>
      <c r="L240" s="115">
        <f>SUM(L241,L432)</f>
        <v>13300</v>
      </c>
      <c r="M240" s="110">
        <f t="shared" si="38"/>
        <v>98.53392114147661</v>
      </c>
      <c r="N240" s="110">
        <f t="shared" si="32"/>
        <v>112.78195488721805</v>
      </c>
    </row>
    <row r="241" spans="1:14" ht="27" customHeight="1">
      <c r="A241" s="113"/>
      <c r="B241" s="112">
        <v>37</v>
      </c>
      <c r="C241" s="112" t="s">
        <v>288</v>
      </c>
      <c r="D241" s="114"/>
      <c r="E241" s="115">
        <f>SUM(E242)</f>
        <v>101699.85</v>
      </c>
      <c r="F241" s="115">
        <f>SUM(F242)</f>
        <v>13497.889707346207</v>
      </c>
      <c r="G241" s="120">
        <f>SUM(G242)</f>
        <v>100208.85</v>
      </c>
      <c r="H241" s="120">
        <f>SUM(H242)</f>
        <v>13300</v>
      </c>
      <c r="I241" s="120">
        <f>SUM(I242)</f>
        <v>15000</v>
      </c>
      <c r="J241" s="119">
        <f t="shared" si="31"/>
        <v>113017.5</v>
      </c>
      <c r="K241" s="115">
        <v>13300</v>
      </c>
      <c r="L241" s="115">
        <v>13300</v>
      </c>
      <c r="M241" s="110">
        <f t="shared" si="38"/>
        <v>98.53392114147661</v>
      </c>
      <c r="N241" s="110">
        <f t="shared" si="32"/>
        <v>112.78195488721805</v>
      </c>
    </row>
    <row r="242" spans="1:14" ht="27" customHeight="1">
      <c r="A242" s="113"/>
      <c r="B242" s="112" t="s">
        <v>12</v>
      </c>
      <c r="C242" s="112" t="s">
        <v>13</v>
      </c>
      <c r="D242" s="114"/>
      <c r="E242" s="115">
        <f>E243</f>
        <v>101699.85</v>
      </c>
      <c r="F242" s="115">
        <f>F243</f>
        <v>13497.889707346207</v>
      </c>
      <c r="G242" s="119">
        <v>100208.85</v>
      </c>
      <c r="H242" s="119">
        <v>13300</v>
      </c>
      <c r="I242" s="119">
        <v>15000</v>
      </c>
      <c r="J242" s="119">
        <f t="shared" si="31"/>
        <v>113017.5</v>
      </c>
      <c r="K242" s="120"/>
      <c r="L242" s="120"/>
      <c r="M242" s="110">
        <f t="shared" si="38"/>
        <v>98.53392114147661</v>
      </c>
      <c r="N242" s="110">
        <f t="shared" si="32"/>
        <v>112.78195488721805</v>
      </c>
    </row>
    <row r="243" spans="1:14" ht="27" customHeight="1">
      <c r="A243" s="117"/>
      <c r="B243" s="117" t="s">
        <v>65</v>
      </c>
      <c r="C243" s="117" t="s">
        <v>290</v>
      </c>
      <c r="D243" s="118">
        <v>53082</v>
      </c>
      <c r="E243" s="116">
        <v>101699.85</v>
      </c>
      <c r="F243" s="109">
        <f t="shared" si="27"/>
        <v>13497.889707346207</v>
      </c>
      <c r="G243" s="119"/>
      <c r="H243" s="119"/>
      <c r="I243" s="119"/>
      <c r="J243" s="119">
        <f t="shared" si="31"/>
        <v>0</v>
      </c>
      <c r="K243" s="119"/>
      <c r="L243" s="119"/>
      <c r="M243" s="110">
        <f t="shared" si="38"/>
        <v>0</v>
      </c>
      <c r="N243" s="110" t="e">
        <f t="shared" si="32"/>
        <v>#DIV/0!</v>
      </c>
    </row>
    <row r="244" spans="1:14" ht="27" customHeight="1">
      <c r="A244" s="113"/>
      <c r="B244" s="112">
        <v>4</v>
      </c>
      <c r="C244" s="112" t="s">
        <v>172</v>
      </c>
      <c r="D244" s="114"/>
      <c r="E244" s="115">
        <f>SUM(E245)</f>
        <v>181388.57</v>
      </c>
      <c r="F244" s="115">
        <f>SUM(F245)</f>
        <v>24074.400424712985</v>
      </c>
      <c r="G244" s="120">
        <f aca="true" t="shared" si="39" ref="G244:L245">SUM(G245)</f>
        <v>170279.7</v>
      </c>
      <c r="H244" s="120">
        <f t="shared" si="39"/>
        <v>22600</v>
      </c>
      <c r="I244" s="120">
        <f t="shared" si="39"/>
        <v>30000</v>
      </c>
      <c r="J244" s="119">
        <f t="shared" si="31"/>
        <v>226035</v>
      </c>
      <c r="K244" s="115">
        <f t="shared" si="39"/>
        <v>22600</v>
      </c>
      <c r="L244" s="115">
        <f t="shared" si="39"/>
        <v>22600</v>
      </c>
      <c r="M244" s="110">
        <f t="shared" si="38"/>
        <v>93.87565048889243</v>
      </c>
      <c r="N244" s="110">
        <f t="shared" si="32"/>
        <v>132.7433628318584</v>
      </c>
    </row>
    <row r="245" spans="1:14" ht="27" customHeight="1">
      <c r="A245" s="113"/>
      <c r="B245" s="112">
        <v>42</v>
      </c>
      <c r="C245" s="112" t="s">
        <v>171</v>
      </c>
      <c r="D245" s="114"/>
      <c r="E245" s="115">
        <f>SUM(E246)</f>
        <v>181388.57</v>
      </c>
      <c r="F245" s="115">
        <f>SUM(F246)</f>
        <v>24074.400424712985</v>
      </c>
      <c r="G245" s="120">
        <f t="shared" si="39"/>
        <v>170279.7</v>
      </c>
      <c r="H245" s="120">
        <f t="shared" si="39"/>
        <v>22600</v>
      </c>
      <c r="I245" s="120">
        <f t="shared" si="39"/>
        <v>30000</v>
      </c>
      <c r="J245" s="119">
        <f t="shared" si="31"/>
        <v>226035</v>
      </c>
      <c r="K245" s="115">
        <v>22600</v>
      </c>
      <c r="L245" s="115">
        <v>22600</v>
      </c>
      <c r="M245" s="110">
        <f t="shared" si="38"/>
        <v>93.87565048889243</v>
      </c>
      <c r="N245" s="110">
        <f t="shared" si="32"/>
        <v>132.7433628318584</v>
      </c>
    </row>
    <row r="246" spans="1:14" ht="27" customHeight="1">
      <c r="A246" s="113"/>
      <c r="B246" s="112" t="s">
        <v>61</v>
      </c>
      <c r="C246" s="112" t="s">
        <v>62</v>
      </c>
      <c r="D246" s="114"/>
      <c r="E246" s="115">
        <f>E247</f>
        <v>181388.57</v>
      </c>
      <c r="F246" s="115">
        <f>F247</f>
        <v>24074.400424712985</v>
      </c>
      <c r="G246" s="120">
        <v>170279.7</v>
      </c>
      <c r="H246" s="120">
        <v>22600</v>
      </c>
      <c r="I246" s="120">
        <v>30000</v>
      </c>
      <c r="J246" s="119">
        <f t="shared" si="31"/>
        <v>226035</v>
      </c>
      <c r="K246" s="120"/>
      <c r="L246" s="120"/>
      <c r="M246" s="110">
        <f t="shared" si="38"/>
        <v>93.87565048889243</v>
      </c>
      <c r="N246" s="110">
        <f t="shared" si="32"/>
        <v>132.7433628318584</v>
      </c>
    </row>
    <row r="247" spans="1:14" ht="27" customHeight="1">
      <c r="A247" s="117"/>
      <c r="B247" s="117" t="s">
        <v>63</v>
      </c>
      <c r="C247" s="117" t="s">
        <v>64</v>
      </c>
      <c r="D247" s="118">
        <v>53082</v>
      </c>
      <c r="E247" s="116">
        <v>181388.57</v>
      </c>
      <c r="F247" s="109">
        <f t="shared" si="27"/>
        <v>24074.400424712985</v>
      </c>
      <c r="G247" s="119"/>
      <c r="H247" s="119"/>
      <c r="I247" s="119"/>
      <c r="J247" s="119">
        <f t="shared" si="31"/>
        <v>0</v>
      </c>
      <c r="K247" s="119"/>
      <c r="L247" s="119"/>
      <c r="M247" s="110">
        <f t="shared" si="38"/>
        <v>0</v>
      </c>
      <c r="N247" s="110" t="e">
        <f t="shared" si="32"/>
        <v>#DIV/0!</v>
      </c>
    </row>
    <row r="248" spans="1:14" ht="27" customHeight="1">
      <c r="A248" s="167" t="s">
        <v>291</v>
      </c>
      <c r="B248" s="168" t="s">
        <v>3</v>
      </c>
      <c r="C248" s="167" t="s">
        <v>292</v>
      </c>
      <c r="D248" s="169"/>
      <c r="E248" s="170">
        <f aca="true" t="shared" si="40" ref="E248:L248">E249</f>
        <v>72321.5</v>
      </c>
      <c r="F248" s="170">
        <f t="shared" si="40"/>
        <v>9598.712588758377</v>
      </c>
      <c r="G248" s="170">
        <f t="shared" si="40"/>
        <v>70070.85</v>
      </c>
      <c r="H248" s="170">
        <f t="shared" si="40"/>
        <v>9300</v>
      </c>
      <c r="I248" s="170">
        <f t="shared" si="40"/>
        <v>17600</v>
      </c>
      <c r="J248" s="177">
        <f t="shared" si="31"/>
        <v>132607.2</v>
      </c>
      <c r="K248" s="170">
        <f t="shared" si="40"/>
        <v>9300</v>
      </c>
      <c r="L248" s="170">
        <f t="shared" si="40"/>
        <v>9300</v>
      </c>
      <c r="M248" s="171">
        <f t="shared" si="38"/>
        <v>96.88799319704377</v>
      </c>
      <c r="N248" s="110">
        <f t="shared" si="32"/>
        <v>189.247311827957</v>
      </c>
    </row>
    <row r="249" spans="1:14" ht="27" customHeight="1">
      <c r="A249" s="113"/>
      <c r="B249" s="112">
        <v>3</v>
      </c>
      <c r="C249" s="112" t="s">
        <v>168</v>
      </c>
      <c r="D249" s="114"/>
      <c r="E249" s="115">
        <f aca="true" t="shared" si="41" ref="E249:L249">SUM(E250,)</f>
        <v>72321.5</v>
      </c>
      <c r="F249" s="115">
        <f t="shared" si="41"/>
        <v>9598.712588758377</v>
      </c>
      <c r="G249" s="120">
        <f t="shared" si="41"/>
        <v>70070.85</v>
      </c>
      <c r="H249" s="120">
        <f t="shared" si="41"/>
        <v>9300</v>
      </c>
      <c r="I249" s="120">
        <f t="shared" si="41"/>
        <v>17600</v>
      </c>
      <c r="J249" s="119">
        <f t="shared" si="31"/>
        <v>132607.2</v>
      </c>
      <c r="K249" s="115">
        <f t="shared" si="41"/>
        <v>9300</v>
      </c>
      <c r="L249" s="115">
        <f t="shared" si="41"/>
        <v>9300</v>
      </c>
      <c r="M249" s="110">
        <f t="shared" si="38"/>
        <v>96.88799319704377</v>
      </c>
      <c r="N249" s="110">
        <f t="shared" si="32"/>
        <v>189.247311827957</v>
      </c>
    </row>
    <row r="250" spans="1:14" ht="27" customHeight="1">
      <c r="A250" s="113"/>
      <c r="B250" s="112">
        <v>32</v>
      </c>
      <c r="C250" s="112" t="s">
        <v>167</v>
      </c>
      <c r="D250" s="114"/>
      <c r="E250" s="115">
        <f>SUM(E251,E253,E258)</f>
        <v>72321.5</v>
      </c>
      <c r="F250" s="115">
        <f>SUM(F251,F253,F258)</f>
        <v>9598.712588758377</v>
      </c>
      <c r="G250" s="120">
        <f>SUM(G251,G253,G258)</f>
        <v>70070.85</v>
      </c>
      <c r="H250" s="120">
        <f>SUM(H251,H253,H258)</f>
        <v>9300</v>
      </c>
      <c r="I250" s="120">
        <f>SUM(I251,I253,I258)</f>
        <v>17600</v>
      </c>
      <c r="J250" s="119">
        <f t="shared" si="31"/>
        <v>132607.2</v>
      </c>
      <c r="K250" s="115">
        <v>9300</v>
      </c>
      <c r="L250" s="115">
        <v>9300</v>
      </c>
      <c r="M250" s="110">
        <f t="shared" si="38"/>
        <v>96.88799319704377</v>
      </c>
      <c r="N250" s="110">
        <f t="shared" si="32"/>
        <v>189.247311827957</v>
      </c>
    </row>
    <row r="251" spans="1:14" ht="27" customHeight="1">
      <c r="A251" s="113"/>
      <c r="B251" s="112" t="s">
        <v>5</v>
      </c>
      <c r="C251" s="112" t="s">
        <v>6</v>
      </c>
      <c r="D251" s="114"/>
      <c r="E251" s="115">
        <f>SUM(E252)</f>
        <v>2344.5</v>
      </c>
      <c r="F251" s="109">
        <f aca="true" t="shared" si="42" ref="F251:F303">E251/7.5345</f>
        <v>311.16862432809074</v>
      </c>
      <c r="G251" s="119">
        <v>3013.8</v>
      </c>
      <c r="H251" s="119">
        <v>400</v>
      </c>
      <c r="I251" s="119">
        <v>400</v>
      </c>
      <c r="J251" s="119">
        <f t="shared" si="31"/>
        <v>3013.8</v>
      </c>
      <c r="K251" s="115"/>
      <c r="L251" s="115"/>
      <c r="M251" s="110">
        <f t="shared" si="38"/>
        <v>128.54766474728086</v>
      </c>
      <c r="N251" s="110">
        <f t="shared" si="32"/>
        <v>100</v>
      </c>
    </row>
    <row r="252" spans="1:14" ht="27" customHeight="1">
      <c r="A252" s="117"/>
      <c r="B252" s="117" t="s">
        <v>8</v>
      </c>
      <c r="C252" s="117" t="s">
        <v>9</v>
      </c>
      <c r="D252" s="118">
        <v>47300</v>
      </c>
      <c r="E252" s="116">
        <v>2344.5</v>
      </c>
      <c r="F252" s="109">
        <f t="shared" si="42"/>
        <v>311.16862432809074</v>
      </c>
      <c r="G252" s="119"/>
      <c r="H252" s="119"/>
      <c r="I252" s="119"/>
      <c r="J252" s="119">
        <f t="shared" si="31"/>
        <v>0</v>
      </c>
      <c r="K252" s="119"/>
      <c r="L252" s="119"/>
      <c r="M252" s="110">
        <f t="shared" si="38"/>
        <v>0</v>
      </c>
      <c r="N252" s="110" t="e">
        <f t="shared" si="32"/>
        <v>#DIV/0!</v>
      </c>
    </row>
    <row r="253" spans="1:14" ht="27" customHeight="1">
      <c r="A253" s="113"/>
      <c r="B253" s="112" t="s">
        <v>14</v>
      </c>
      <c r="C253" s="112" t="s">
        <v>15</v>
      </c>
      <c r="D253" s="114"/>
      <c r="E253" s="115">
        <f>SUM(E254:E257)</f>
        <v>10165.5</v>
      </c>
      <c r="F253" s="115">
        <f>SUM(F254:F257)</f>
        <v>1349.1937089388812</v>
      </c>
      <c r="G253" s="119">
        <v>16575.9</v>
      </c>
      <c r="H253" s="119">
        <v>2200</v>
      </c>
      <c r="I253" s="119">
        <v>2200</v>
      </c>
      <c r="J253" s="119">
        <f t="shared" si="31"/>
        <v>16575.9</v>
      </c>
      <c r="K253" s="120"/>
      <c r="L253" s="120"/>
      <c r="M253" s="110">
        <f t="shared" si="38"/>
        <v>163.06035118784123</v>
      </c>
      <c r="N253" s="110">
        <f t="shared" si="32"/>
        <v>100</v>
      </c>
    </row>
    <row r="254" spans="1:14" ht="27" customHeight="1">
      <c r="A254" s="117"/>
      <c r="B254" s="117">
        <v>3231</v>
      </c>
      <c r="C254" s="117" t="s">
        <v>53</v>
      </c>
      <c r="D254" s="118">
        <v>47300</v>
      </c>
      <c r="E254" s="116">
        <v>465.5</v>
      </c>
      <c r="F254" s="109">
        <f t="shared" si="42"/>
        <v>61.782467317008425</v>
      </c>
      <c r="G254" s="119"/>
      <c r="H254" s="119"/>
      <c r="I254" s="119"/>
      <c r="J254" s="119">
        <f t="shared" si="31"/>
        <v>0</v>
      </c>
      <c r="K254" s="119"/>
      <c r="L254" s="119"/>
      <c r="M254" s="110">
        <f t="shared" si="38"/>
        <v>0</v>
      </c>
      <c r="N254" s="110" t="e">
        <f t="shared" si="32"/>
        <v>#DIV/0!</v>
      </c>
    </row>
    <row r="255" spans="1:14" ht="27" customHeight="1">
      <c r="A255" s="117"/>
      <c r="B255" s="117">
        <v>3232</v>
      </c>
      <c r="C255" s="117" t="s">
        <v>23</v>
      </c>
      <c r="D255" s="118">
        <v>55235</v>
      </c>
      <c r="E255" s="116">
        <v>0</v>
      </c>
      <c r="F255" s="109">
        <f t="shared" si="42"/>
        <v>0</v>
      </c>
      <c r="G255" s="119"/>
      <c r="H255" s="119"/>
      <c r="I255" s="119"/>
      <c r="J255" s="119">
        <f t="shared" si="31"/>
        <v>0</v>
      </c>
      <c r="K255" s="119"/>
      <c r="L255" s="119"/>
      <c r="M255" s="110" t="e">
        <f t="shared" si="38"/>
        <v>#DIV/0!</v>
      </c>
      <c r="N255" s="110" t="e">
        <f t="shared" si="32"/>
        <v>#DIV/0!</v>
      </c>
    </row>
    <row r="256" spans="1:14" ht="27" customHeight="1">
      <c r="A256" s="117"/>
      <c r="B256" s="117">
        <v>3235</v>
      </c>
      <c r="C256" s="117" t="s">
        <v>237</v>
      </c>
      <c r="D256" s="118">
        <v>55235</v>
      </c>
      <c r="E256" s="116">
        <v>0</v>
      </c>
      <c r="F256" s="109">
        <f t="shared" si="42"/>
        <v>0</v>
      </c>
      <c r="G256" s="119"/>
      <c r="H256" s="119"/>
      <c r="I256" s="119"/>
      <c r="J256" s="119">
        <f t="shared" si="31"/>
        <v>0</v>
      </c>
      <c r="K256" s="119"/>
      <c r="L256" s="119"/>
      <c r="M256" s="110" t="e">
        <f t="shared" si="38"/>
        <v>#DIV/0!</v>
      </c>
      <c r="N256" s="110" t="e">
        <f t="shared" si="32"/>
        <v>#DIV/0!</v>
      </c>
    </row>
    <row r="257" spans="1:14" ht="27" customHeight="1">
      <c r="A257" s="117"/>
      <c r="B257" s="117">
        <v>3239</v>
      </c>
      <c r="C257" s="117" t="s">
        <v>21</v>
      </c>
      <c r="D257" s="118">
        <v>47300</v>
      </c>
      <c r="E257" s="116">
        <v>9700</v>
      </c>
      <c r="F257" s="109">
        <f t="shared" si="42"/>
        <v>1287.4112416218727</v>
      </c>
      <c r="G257" s="119"/>
      <c r="H257" s="119"/>
      <c r="I257" s="119"/>
      <c r="J257" s="119">
        <f t="shared" si="31"/>
        <v>0</v>
      </c>
      <c r="K257" s="119"/>
      <c r="L257" s="119"/>
      <c r="M257" s="110">
        <f t="shared" si="38"/>
        <v>0</v>
      </c>
      <c r="N257" s="110" t="e">
        <f t="shared" si="32"/>
        <v>#DIV/0!</v>
      </c>
    </row>
    <row r="258" spans="1:14" ht="27" customHeight="1">
      <c r="A258" s="113"/>
      <c r="B258" s="112" t="s">
        <v>10</v>
      </c>
      <c r="C258" s="112" t="s">
        <v>11</v>
      </c>
      <c r="D258" s="114"/>
      <c r="E258" s="115">
        <f>E259+E260</f>
        <v>59811.5</v>
      </c>
      <c r="F258" s="115">
        <f>F259+F260</f>
        <v>7938.350255491406</v>
      </c>
      <c r="G258" s="119">
        <v>50481.15</v>
      </c>
      <c r="H258" s="119">
        <v>6700</v>
      </c>
      <c r="I258" s="119">
        <v>15000</v>
      </c>
      <c r="J258" s="119">
        <f t="shared" si="31"/>
        <v>113017.5</v>
      </c>
      <c r="K258" s="120"/>
      <c r="L258" s="120"/>
      <c r="M258" s="110">
        <f t="shared" si="38"/>
        <v>84.40040794830426</v>
      </c>
      <c r="N258" s="110">
        <f t="shared" si="32"/>
        <v>223.88059701492534</v>
      </c>
    </row>
    <row r="259" spans="1:14" ht="27" customHeight="1">
      <c r="A259" s="117"/>
      <c r="B259" s="117" t="s">
        <v>17</v>
      </c>
      <c r="C259" s="117" t="s">
        <v>30</v>
      </c>
      <c r="D259" s="118">
        <v>47300</v>
      </c>
      <c r="E259" s="116">
        <v>59811.5</v>
      </c>
      <c r="F259" s="109">
        <f t="shared" si="42"/>
        <v>7938.350255491406</v>
      </c>
      <c r="G259" s="119"/>
      <c r="H259" s="119"/>
      <c r="I259" s="119"/>
      <c r="J259" s="119">
        <f t="shared" si="31"/>
        <v>0</v>
      </c>
      <c r="K259" s="119"/>
      <c r="L259" s="119"/>
      <c r="M259" s="110">
        <f t="shared" si="38"/>
        <v>0</v>
      </c>
      <c r="N259" s="110" t="e">
        <f t="shared" si="32"/>
        <v>#DIV/0!</v>
      </c>
    </row>
    <row r="260" spans="1:14" ht="27" customHeight="1">
      <c r="A260" s="117"/>
      <c r="B260" s="117" t="s">
        <v>17</v>
      </c>
      <c r="C260" s="117" t="s">
        <v>293</v>
      </c>
      <c r="D260" s="118">
        <v>55235</v>
      </c>
      <c r="E260" s="116">
        <v>0</v>
      </c>
      <c r="F260" s="109">
        <f t="shared" si="42"/>
        <v>0</v>
      </c>
      <c r="G260" s="119"/>
      <c r="H260" s="119"/>
      <c r="I260" s="119"/>
      <c r="J260" s="119">
        <f t="shared" si="31"/>
        <v>0</v>
      </c>
      <c r="K260" s="119"/>
      <c r="L260" s="119"/>
      <c r="M260" s="110" t="e">
        <f t="shared" si="38"/>
        <v>#DIV/0!</v>
      </c>
      <c r="N260" s="110" t="e">
        <f t="shared" si="32"/>
        <v>#DIV/0!</v>
      </c>
    </row>
    <row r="261" spans="1:14" ht="27" customHeight="1">
      <c r="A261" s="167" t="s">
        <v>294</v>
      </c>
      <c r="B261" s="168" t="s">
        <v>3</v>
      </c>
      <c r="C261" s="167" t="s">
        <v>295</v>
      </c>
      <c r="D261" s="169"/>
      <c r="E261" s="170">
        <f>E262</f>
        <v>5000</v>
      </c>
      <c r="F261" s="173">
        <f t="shared" si="42"/>
        <v>663.6140420731302</v>
      </c>
      <c r="G261" s="170">
        <f aca="true" t="shared" si="43" ref="G261:L261">G262</f>
        <v>4972.77</v>
      </c>
      <c r="H261" s="170">
        <f t="shared" si="43"/>
        <v>660</v>
      </c>
      <c r="I261" s="170">
        <f t="shared" si="43"/>
        <v>2620</v>
      </c>
      <c r="J261" s="177">
        <f t="shared" si="31"/>
        <v>19740.39</v>
      </c>
      <c r="K261" s="170">
        <f t="shared" si="43"/>
        <v>660</v>
      </c>
      <c r="L261" s="170">
        <f t="shared" si="43"/>
        <v>660</v>
      </c>
      <c r="M261" s="171">
        <f t="shared" si="38"/>
        <v>99.45540000000001</v>
      </c>
      <c r="N261" s="110">
        <f t="shared" si="32"/>
        <v>396.969696969697</v>
      </c>
    </row>
    <row r="262" spans="1:14" ht="27" customHeight="1">
      <c r="A262" s="113"/>
      <c r="B262" s="112">
        <v>3</v>
      </c>
      <c r="C262" s="112" t="s">
        <v>168</v>
      </c>
      <c r="D262" s="114"/>
      <c r="E262" s="115">
        <f>SUM(E263,E454)</f>
        <v>5000</v>
      </c>
      <c r="F262" s="109">
        <f t="shared" si="42"/>
        <v>663.6140420731302</v>
      </c>
      <c r="G262" s="120">
        <f>SUM(G263,G454)</f>
        <v>4972.77</v>
      </c>
      <c r="H262" s="120">
        <f>SUM(H263,H454)</f>
        <v>660</v>
      </c>
      <c r="I262" s="120">
        <f>SUM(I263,I454)</f>
        <v>2620</v>
      </c>
      <c r="J262" s="119">
        <f t="shared" si="31"/>
        <v>19740.39</v>
      </c>
      <c r="K262" s="115">
        <f>SUM(K263,K454)</f>
        <v>660</v>
      </c>
      <c r="L262" s="115">
        <f>SUM(L263,L454)</f>
        <v>660</v>
      </c>
      <c r="M262" s="110">
        <f t="shared" si="38"/>
        <v>99.45540000000001</v>
      </c>
      <c r="N262" s="110">
        <f t="shared" si="32"/>
        <v>396.969696969697</v>
      </c>
    </row>
    <row r="263" spans="1:14" ht="27" customHeight="1">
      <c r="A263" s="113"/>
      <c r="B263" s="112">
        <v>32</v>
      </c>
      <c r="C263" s="112" t="s">
        <v>167</v>
      </c>
      <c r="D263" s="114"/>
      <c r="E263" s="115">
        <f>SUM(E264+E267)</f>
        <v>5000</v>
      </c>
      <c r="F263" s="109">
        <f t="shared" si="42"/>
        <v>663.6140420731302</v>
      </c>
      <c r="G263" s="120">
        <f>SUM(G264,G267)</f>
        <v>4972.77</v>
      </c>
      <c r="H263" s="120">
        <f>SUM(H264,H267)</f>
        <v>660</v>
      </c>
      <c r="I263" s="120">
        <f>SUM(I264,I267)</f>
        <v>2620</v>
      </c>
      <c r="J263" s="119">
        <f t="shared" si="31"/>
        <v>19740.39</v>
      </c>
      <c r="K263" s="115">
        <v>660</v>
      </c>
      <c r="L263" s="115">
        <v>660</v>
      </c>
      <c r="M263" s="110">
        <f t="shared" si="38"/>
        <v>99.45540000000001</v>
      </c>
      <c r="N263" s="110">
        <f t="shared" si="32"/>
        <v>396.969696969697</v>
      </c>
    </row>
    <row r="264" spans="1:14" ht="27" customHeight="1">
      <c r="A264" s="113"/>
      <c r="B264" s="112" t="s">
        <v>5</v>
      </c>
      <c r="C264" s="112" t="s">
        <v>6</v>
      </c>
      <c r="D264" s="114"/>
      <c r="E264" s="115">
        <f>SUM(E265:E266)</f>
        <v>5000</v>
      </c>
      <c r="F264" s="109">
        <f t="shared" si="42"/>
        <v>663.6140420731302</v>
      </c>
      <c r="G264" s="119">
        <v>2411.04</v>
      </c>
      <c r="H264" s="119">
        <v>320</v>
      </c>
      <c r="I264" s="119">
        <v>320</v>
      </c>
      <c r="J264" s="119">
        <f t="shared" si="31"/>
        <v>2411.04</v>
      </c>
      <c r="K264" s="115"/>
      <c r="L264" s="115"/>
      <c r="M264" s="110">
        <f t="shared" si="38"/>
        <v>48.2208</v>
      </c>
      <c r="N264" s="110">
        <f t="shared" si="32"/>
        <v>100</v>
      </c>
    </row>
    <row r="265" spans="1:14" ht="27" customHeight="1">
      <c r="A265" s="117"/>
      <c r="B265" s="117" t="s">
        <v>8</v>
      </c>
      <c r="C265" s="117" t="s">
        <v>9</v>
      </c>
      <c r="D265" s="118">
        <v>53082</v>
      </c>
      <c r="E265" s="116">
        <v>2600</v>
      </c>
      <c r="F265" s="109">
        <f t="shared" si="42"/>
        <v>345.0793018780277</v>
      </c>
      <c r="G265" s="119">
        <v>0</v>
      </c>
      <c r="H265" s="119">
        <v>0</v>
      </c>
      <c r="I265" s="119">
        <v>0</v>
      </c>
      <c r="J265" s="119">
        <f t="shared" si="31"/>
        <v>0</v>
      </c>
      <c r="K265" s="119"/>
      <c r="L265" s="119"/>
      <c r="M265" s="110">
        <f t="shared" si="38"/>
        <v>0</v>
      </c>
      <c r="N265" s="110" t="e">
        <f t="shared" si="32"/>
        <v>#DIV/0!</v>
      </c>
    </row>
    <row r="266" spans="1:14" ht="27" customHeight="1">
      <c r="A266" s="117"/>
      <c r="B266" s="117">
        <v>3213</v>
      </c>
      <c r="C266" s="117" t="s">
        <v>36</v>
      </c>
      <c r="D266" s="118">
        <v>53082</v>
      </c>
      <c r="E266" s="116">
        <v>2400</v>
      </c>
      <c r="F266" s="109">
        <f t="shared" si="42"/>
        <v>318.53474019510253</v>
      </c>
      <c r="G266" s="119">
        <v>0</v>
      </c>
      <c r="H266" s="119">
        <v>0</v>
      </c>
      <c r="I266" s="119">
        <v>0</v>
      </c>
      <c r="J266" s="119">
        <f t="shared" si="31"/>
        <v>0</v>
      </c>
      <c r="K266" s="119"/>
      <c r="L266" s="119"/>
      <c r="M266" s="110">
        <f t="shared" si="38"/>
        <v>0</v>
      </c>
      <c r="N266" s="110" t="e">
        <f t="shared" si="32"/>
        <v>#DIV/0!</v>
      </c>
    </row>
    <row r="267" spans="1:14" ht="27" customHeight="1">
      <c r="A267" s="113"/>
      <c r="B267" s="112" t="s">
        <v>14</v>
      </c>
      <c r="C267" s="112" t="s">
        <v>15</v>
      </c>
      <c r="D267" s="114"/>
      <c r="E267" s="115">
        <f>SUM(E268)</f>
        <v>0</v>
      </c>
      <c r="F267" s="109">
        <f t="shared" si="42"/>
        <v>0</v>
      </c>
      <c r="G267" s="119">
        <v>2561.73</v>
      </c>
      <c r="H267" s="119">
        <v>340</v>
      </c>
      <c r="I267" s="119">
        <v>2300</v>
      </c>
      <c r="J267" s="119">
        <f t="shared" si="31"/>
        <v>17329.350000000002</v>
      </c>
      <c r="K267" s="120">
        <f>K268</f>
        <v>0</v>
      </c>
      <c r="L267" s="120">
        <f>L268</f>
        <v>0</v>
      </c>
      <c r="M267" s="110" t="e">
        <f t="shared" si="38"/>
        <v>#DIV/0!</v>
      </c>
      <c r="N267" s="110">
        <f t="shared" si="32"/>
        <v>676.4705882352941</v>
      </c>
    </row>
    <row r="268" spans="1:14" ht="27" customHeight="1">
      <c r="A268" s="117"/>
      <c r="B268" s="117">
        <v>3239</v>
      </c>
      <c r="C268" s="117" t="s">
        <v>21</v>
      </c>
      <c r="D268" s="118">
        <v>53082</v>
      </c>
      <c r="E268" s="116">
        <v>0</v>
      </c>
      <c r="F268" s="109">
        <f t="shared" si="42"/>
        <v>0</v>
      </c>
      <c r="G268" s="119"/>
      <c r="H268" s="119">
        <v>0</v>
      </c>
      <c r="I268" s="119"/>
      <c r="J268" s="119">
        <f t="shared" si="31"/>
        <v>0</v>
      </c>
      <c r="K268" s="119">
        <v>0</v>
      </c>
      <c r="L268" s="119">
        <v>0</v>
      </c>
      <c r="M268" s="110" t="e">
        <f t="shared" si="38"/>
        <v>#DIV/0!</v>
      </c>
      <c r="N268" s="110" t="e">
        <f t="shared" si="32"/>
        <v>#DIV/0!</v>
      </c>
    </row>
    <row r="269" spans="1:14" ht="27" customHeight="1">
      <c r="A269" s="167" t="s">
        <v>296</v>
      </c>
      <c r="B269" s="168" t="s">
        <v>3</v>
      </c>
      <c r="C269" s="167" t="s">
        <v>297</v>
      </c>
      <c r="D269" s="169"/>
      <c r="E269" s="170">
        <f aca="true" t="shared" si="44" ref="E269:L269">E270</f>
        <v>1100</v>
      </c>
      <c r="F269" s="170">
        <f t="shared" si="44"/>
        <v>145.99508925608865</v>
      </c>
      <c r="G269" s="170">
        <f t="shared" si="44"/>
        <v>1996.65</v>
      </c>
      <c r="H269" s="170">
        <f t="shared" si="44"/>
        <v>265</v>
      </c>
      <c r="I269" s="170">
        <f t="shared" si="44"/>
        <v>265</v>
      </c>
      <c r="J269" s="177">
        <f t="shared" si="31"/>
        <v>1996.6425000000002</v>
      </c>
      <c r="K269" s="170">
        <f t="shared" si="44"/>
        <v>265</v>
      </c>
      <c r="L269" s="170">
        <f t="shared" si="44"/>
        <v>265</v>
      </c>
      <c r="M269" s="171">
        <f t="shared" si="38"/>
        <v>181.51363636363638</v>
      </c>
      <c r="N269" s="110">
        <f aca="true" t="shared" si="45" ref="N269:N332">I269/H269*100</f>
        <v>100</v>
      </c>
    </row>
    <row r="270" spans="1:14" ht="27" customHeight="1">
      <c r="A270" s="113"/>
      <c r="B270" s="112">
        <v>3</v>
      </c>
      <c r="C270" s="112" t="s">
        <v>168</v>
      </c>
      <c r="D270" s="114"/>
      <c r="E270" s="115">
        <f aca="true" t="shared" si="46" ref="E270:L270">SUM(E271,)</f>
        <v>1100</v>
      </c>
      <c r="F270" s="115">
        <f t="shared" si="46"/>
        <v>145.99508925608865</v>
      </c>
      <c r="G270" s="120">
        <f t="shared" si="46"/>
        <v>1996.65</v>
      </c>
      <c r="H270" s="120">
        <f t="shared" si="46"/>
        <v>265</v>
      </c>
      <c r="I270" s="120">
        <f t="shared" si="46"/>
        <v>265</v>
      </c>
      <c r="J270" s="119">
        <f aca="true" t="shared" si="47" ref="J270:J342">I270*7.5345</f>
        <v>1996.6425000000002</v>
      </c>
      <c r="K270" s="115">
        <f t="shared" si="46"/>
        <v>265</v>
      </c>
      <c r="L270" s="115">
        <f t="shared" si="46"/>
        <v>265</v>
      </c>
      <c r="M270" s="110">
        <f t="shared" si="38"/>
        <v>181.51363636363638</v>
      </c>
      <c r="N270" s="110">
        <f t="shared" si="45"/>
        <v>100</v>
      </c>
    </row>
    <row r="271" spans="1:14" ht="27" customHeight="1">
      <c r="A271" s="113"/>
      <c r="B271" s="112">
        <v>32</v>
      </c>
      <c r="C271" s="112" t="s">
        <v>167</v>
      </c>
      <c r="D271" s="114"/>
      <c r="E271" s="115">
        <f>SUM(E272,E274,E277)</f>
        <v>1100</v>
      </c>
      <c r="F271" s="115">
        <f>SUM(F272,F274,F277)</f>
        <v>145.99508925608865</v>
      </c>
      <c r="G271" s="120">
        <f>SUM(G272,G274,G277)</f>
        <v>1996.65</v>
      </c>
      <c r="H271" s="120">
        <f>SUM(H272,H274,H277)</f>
        <v>265</v>
      </c>
      <c r="I271" s="120">
        <f>SUM(I272,I274,I277)</f>
        <v>265</v>
      </c>
      <c r="J271" s="119">
        <f t="shared" si="47"/>
        <v>1996.6425000000002</v>
      </c>
      <c r="K271" s="115">
        <v>265</v>
      </c>
      <c r="L271" s="115">
        <v>265</v>
      </c>
      <c r="M271" s="110">
        <f aca="true" t="shared" si="48" ref="M271:M302">G271/E271*100</f>
        <v>181.51363636363638</v>
      </c>
      <c r="N271" s="110">
        <f t="shared" si="45"/>
        <v>100</v>
      </c>
    </row>
    <row r="272" spans="1:14" ht="27" customHeight="1">
      <c r="A272" s="113"/>
      <c r="B272" s="112" t="s">
        <v>5</v>
      </c>
      <c r="C272" s="112" t="s">
        <v>6</v>
      </c>
      <c r="D272" s="114"/>
      <c r="E272" s="115">
        <f>SUM(E273)</f>
        <v>0</v>
      </c>
      <c r="F272" s="109">
        <f t="shared" si="42"/>
        <v>0</v>
      </c>
      <c r="G272" s="119">
        <v>414.4</v>
      </c>
      <c r="H272" s="119">
        <v>55</v>
      </c>
      <c r="I272" s="119">
        <v>55</v>
      </c>
      <c r="J272" s="119">
        <f t="shared" si="47"/>
        <v>414.39750000000004</v>
      </c>
      <c r="K272" s="115"/>
      <c r="L272" s="115"/>
      <c r="M272" s="110" t="e">
        <f t="shared" si="48"/>
        <v>#DIV/0!</v>
      </c>
      <c r="N272" s="110">
        <f t="shared" si="45"/>
        <v>100</v>
      </c>
    </row>
    <row r="273" spans="1:14" ht="27" customHeight="1">
      <c r="A273" s="117"/>
      <c r="B273" s="117" t="s">
        <v>8</v>
      </c>
      <c r="C273" s="117" t="s">
        <v>9</v>
      </c>
      <c r="D273" s="118">
        <v>53080</v>
      </c>
      <c r="E273" s="116">
        <v>0</v>
      </c>
      <c r="F273" s="109">
        <f t="shared" si="42"/>
        <v>0</v>
      </c>
      <c r="G273" s="119"/>
      <c r="H273" s="119"/>
      <c r="I273" s="119"/>
      <c r="J273" s="119">
        <f t="shared" si="47"/>
        <v>0</v>
      </c>
      <c r="K273" s="119"/>
      <c r="L273" s="119"/>
      <c r="M273" s="110" t="e">
        <f t="shared" si="48"/>
        <v>#DIV/0!</v>
      </c>
      <c r="N273" s="110" t="e">
        <f t="shared" si="45"/>
        <v>#DIV/0!</v>
      </c>
    </row>
    <row r="274" spans="1:14" ht="27" customHeight="1">
      <c r="A274" s="113"/>
      <c r="B274" s="112" t="s">
        <v>37</v>
      </c>
      <c r="C274" s="112" t="s">
        <v>38</v>
      </c>
      <c r="D274" s="114"/>
      <c r="E274" s="120">
        <f>SUM(E275:E276)</f>
        <v>1100</v>
      </c>
      <c r="F274" s="120">
        <f>SUM(F275:F276)</f>
        <v>145.99508925608865</v>
      </c>
      <c r="G274" s="119">
        <v>678.11</v>
      </c>
      <c r="H274" s="119">
        <v>90</v>
      </c>
      <c r="I274" s="119">
        <v>90</v>
      </c>
      <c r="J274" s="119">
        <f t="shared" si="47"/>
        <v>678.105</v>
      </c>
      <c r="K274" s="120"/>
      <c r="L274" s="120"/>
      <c r="M274" s="110">
        <f t="shared" si="48"/>
        <v>61.64636363636363</v>
      </c>
      <c r="N274" s="110">
        <f t="shared" si="45"/>
        <v>100</v>
      </c>
    </row>
    <row r="275" spans="1:14" ht="27" customHeight="1">
      <c r="A275" s="117"/>
      <c r="B275" s="117" t="s">
        <v>46</v>
      </c>
      <c r="C275" s="117" t="s">
        <v>47</v>
      </c>
      <c r="D275" s="118">
        <v>53080</v>
      </c>
      <c r="E275" s="116">
        <v>1100</v>
      </c>
      <c r="F275" s="109">
        <f t="shared" si="42"/>
        <v>145.99508925608865</v>
      </c>
      <c r="G275" s="119"/>
      <c r="H275" s="119"/>
      <c r="I275" s="119"/>
      <c r="J275" s="119">
        <f t="shared" si="47"/>
        <v>0</v>
      </c>
      <c r="K275" s="119"/>
      <c r="L275" s="119"/>
      <c r="M275" s="110">
        <f t="shared" si="48"/>
        <v>0</v>
      </c>
      <c r="N275" s="110" t="e">
        <f t="shared" si="45"/>
        <v>#DIV/0!</v>
      </c>
    </row>
    <row r="276" spans="1:14" ht="27" customHeight="1">
      <c r="A276" s="117"/>
      <c r="B276" s="117">
        <v>3225</v>
      </c>
      <c r="C276" s="117" t="s">
        <v>51</v>
      </c>
      <c r="D276" s="118">
        <v>53080</v>
      </c>
      <c r="E276" s="116">
        <v>0</v>
      </c>
      <c r="F276" s="109">
        <f t="shared" si="42"/>
        <v>0</v>
      </c>
      <c r="G276" s="119"/>
      <c r="H276" s="119"/>
      <c r="I276" s="119"/>
      <c r="J276" s="119">
        <f t="shared" si="47"/>
        <v>0</v>
      </c>
      <c r="K276" s="119"/>
      <c r="L276" s="119"/>
      <c r="M276" s="110" t="e">
        <f t="shared" si="48"/>
        <v>#DIV/0!</v>
      </c>
      <c r="N276" s="110" t="e">
        <f t="shared" si="45"/>
        <v>#DIV/0!</v>
      </c>
    </row>
    <row r="277" spans="1:14" ht="27" customHeight="1">
      <c r="A277" s="113"/>
      <c r="B277" s="112" t="s">
        <v>10</v>
      </c>
      <c r="C277" s="112" t="s">
        <v>11</v>
      </c>
      <c r="D277" s="114"/>
      <c r="E277" s="115">
        <f>E278</f>
        <v>0</v>
      </c>
      <c r="F277" s="115">
        <f>F278</f>
        <v>0</v>
      </c>
      <c r="G277" s="119">
        <v>904.14</v>
      </c>
      <c r="H277" s="119">
        <v>120</v>
      </c>
      <c r="I277" s="119">
        <v>120</v>
      </c>
      <c r="J277" s="119">
        <f t="shared" si="47"/>
        <v>904.1400000000001</v>
      </c>
      <c r="K277" s="120"/>
      <c r="L277" s="120"/>
      <c r="M277" s="110" t="e">
        <f t="shared" si="48"/>
        <v>#DIV/0!</v>
      </c>
      <c r="N277" s="110">
        <f t="shared" si="45"/>
        <v>100</v>
      </c>
    </row>
    <row r="278" spans="1:14" ht="27" customHeight="1">
      <c r="A278" s="117"/>
      <c r="B278" s="117" t="s">
        <v>17</v>
      </c>
      <c r="C278" s="117" t="s">
        <v>30</v>
      </c>
      <c r="D278" s="118">
        <v>53080</v>
      </c>
      <c r="E278" s="116">
        <v>0</v>
      </c>
      <c r="F278" s="109">
        <f t="shared" si="42"/>
        <v>0</v>
      </c>
      <c r="G278" s="119"/>
      <c r="H278" s="119"/>
      <c r="I278" s="119"/>
      <c r="J278" s="119">
        <f t="shared" si="47"/>
        <v>0</v>
      </c>
      <c r="K278" s="119"/>
      <c r="L278" s="119"/>
      <c r="M278" s="110" t="e">
        <f t="shared" si="48"/>
        <v>#DIV/0!</v>
      </c>
      <c r="N278" s="110" t="e">
        <f t="shared" si="45"/>
        <v>#DIV/0!</v>
      </c>
    </row>
    <row r="279" spans="1:14" ht="27" customHeight="1">
      <c r="A279" s="167" t="s">
        <v>298</v>
      </c>
      <c r="B279" s="168" t="s">
        <v>3</v>
      </c>
      <c r="C279" s="167" t="s">
        <v>299</v>
      </c>
      <c r="D279" s="169"/>
      <c r="E279" s="170">
        <f>E286</f>
        <v>7000</v>
      </c>
      <c r="F279" s="170">
        <f>E279/7.5345</f>
        <v>929.0596589023824</v>
      </c>
      <c r="G279" s="170">
        <f aca="true" t="shared" si="49" ref="G279:L279">G280</f>
        <v>7007.09</v>
      </c>
      <c r="H279" s="170">
        <f t="shared" si="49"/>
        <v>930</v>
      </c>
      <c r="I279" s="170">
        <f t="shared" si="49"/>
        <v>930</v>
      </c>
      <c r="J279" s="177">
        <f t="shared" si="47"/>
        <v>7007.085</v>
      </c>
      <c r="K279" s="170">
        <f t="shared" si="49"/>
        <v>930</v>
      </c>
      <c r="L279" s="170">
        <f t="shared" si="49"/>
        <v>930</v>
      </c>
      <c r="M279" s="171">
        <f t="shared" si="48"/>
        <v>100.10128571428571</v>
      </c>
      <c r="N279" s="110">
        <f t="shared" si="45"/>
        <v>100</v>
      </c>
    </row>
    <row r="280" spans="1:14" ht="27" customHeight="1">
      <c r="A280" s="113"/>
      <c r="B280" s="112">
        <v>3</v>
      </c>
      <c r="C280" s="112" t="s">
        <v>168</v>
      </c>
      <c r="D280" s="114"/>
      <c r="E280" s="115">
        <f>SUM(E281,E472)</f>
        <v>0</v>
      </c>
      <c r="F280" s="115">
        <f>SUM(F281,F472)</f>
        <v>0</v>
      </c>
      <c r="G280" s="120">
        <f>SUM(G281,G472)</f>
        <v>7007.09</v>
      </c>
      <c r="H280" s="120">
        <f>SUM(H281,H472)</f>
        <v>930</v>
      </c>
      <c r="I280" s="120">
        <f>SUM(I281,I472)</f>
        <v>930</v>
      </c>
      <c r="J280" s="119">
        <f t="shared" si="47"/>
        <v>7007.085</v>
      </c>
      <c r="K280" s="115">
        <f>SUM(K281,K472)</f>
        <v>930</v>
      </c>
      <c r="L280" s="115">
        <f>SUM(L281,L472)</f>
        <v>930</v>
      </c>
      <c r="M280" s="110" t="e">
        <f t="shared" si="48"/>
        <v>#DIV/0!</v>
      </c>
      <c r="N280" s="110">
        <f t="shared" si="45"/>
        <v>100</v>
      </c>
    </row>
    <row r="281" spans="1:14" ht="27" customHeight="1">
      <c r="A281" s="113"/>
      <c r="B281" s="112">
        <v>32</v>
      </c>
      <c r="C281" s="112" t="s">
        <v>167</v>
      </c>
      <c r="D281" s="114"/>
      <c r="E281" s="115">
        <f>SUM(,E282,E287)</f>
        <v>0</v>
      </c>
      <c r="F281" s="115">
        <f>SUM(,F282,F287)</f>
        <v>0</v>
      </c>
      <c r="G281" s="120">
        <f>SUM(,G282,G285,G287)</f>
        <v>7007.09</v>
      </c>
      <c r="H281" s="120">
        <f>SUM(,H282,H285,H287)</f>
        <v>930</v>
      </c>
      <c r="I281" s="120">
        <f>SUM(,I282,I285,I287)</f>
        <v>930</v>
      </c>
      <c r="J281" s="119">
        <f t="shared" si="47"/>
        <v>7007.085</v>
      </c>
      <c r="K281" s="115">
        <v>930</v>
      </c>
      <c r="L281" s="115">
        <v>930</v>
      </c>
      <c r="M281" s="110" t="e">
        <f t="shared" si="48"/>
        <v>#DIV/0!</v>
      </c>
      <c r="N281" s="110">
        <f t="shared" si="45"/>
        <v>100</v>
      </c>
    </row>
    <row r="282" spans="1:14" ht="27" customHeight="1">
      <c r="A282" s="113"/>
      <c r="B282" s="112" t="s">
        <v>37</v>
      </c>
      <c r="C282" s="112" t="s">
        <v>38</v>
      </c>
      <c r="D282" s="114"/>
      <c r="E282" s="120">
        <f>SUM(E283:E284)</f>
        <v>0</v>
      </c>
      <c r="F282" s="120">
        <f>SUM(F283:F284)</f>
        <v>0</v>
      </c>
      <c r="G282" s="119">
        <v>979.49</v>
      </c>
      <c r="H282" s="119">
        <v>130</v>
      </c>
      <c r="I282" s="119"/>
      <c r="J282" s="119">
        <f t="shared" si="47"/>
        <v>0</v>
      </c>
      <c r="K282" s="120"/>
      <c r="L282" s="120"/>
      <c r="M282" s="110" t="e">
        <f t="shared" si="48"/>
        <v>#DIV/0!</v>
      </c>
      <c r="N282" s="110">
        <f t="shared" si="45"/>
        <v>0</v>
      </c>
    </row>
    <row r="283" spans="1:14" ht="27" customHeight="1">
      <c r="A283" s="117"/>
      <c r="B283" s="117" t="s">
        <v>46</v>
      </c>
      <c r="C283" s="117" t="s">
        <v>47</v>
      </c>
      <c r="D283" s="118">
        <v>11001</v>
      </c>
      <c r="E283" s="116">
        <v>0</v>
      </c>
      <c r="F283" s="109">
        <f t="shared" si="42"/>
        <v>0</v>
      </c>
      <c r="G283" s="119"/>
      <c r="H283" s="119"/>
      <c r="I283" s="119"/>
      <c r="J283" s="119">
        <f t="shared" si="47"/>
        <v>0</v>
      </c>
      <c r="K283" s="119"/>
      <c r="L283" s="119"/>
      <c r="M283" s="110" t="e">
        <f t="shared" si="48"/>
        <v>#DIV/0!</v>
      </c>
      <c r="N283" s="110" t="e">
        <f t="shared" si="45"/>
        <v>#DIV/0!</v>
      </c>
    </row>
    <row r="284" spans="1:14" ht="27" customHeight="1">
      <c r="A284" s="117"/>
      <c r="B284" s="117">
        <v>3225</v>
      </c>
      <c r="C284" s="117" t="s">
        <v>51</v>
      </c>
      <c r="D284" s="118">
        <v>11001</v>
      </c>
      <c r="E284" s="116">
        <v>0</v>
      </c>
      <c r="F284" s="109">
        <f t="shared" si="42"/>
        <v>0</v>
      </c>
      <c r="G284" s="119"/>
      <c r="H284" s="119"/>
      <c r="I284" s="119"/>
      <c r="J284" s="119">
        <f t="shared" si="47"/>
        <v>0</v>
      </c>
      <c r="K284" s="119"/>
      <c r="L284" s="119"/>
      <c r="M284" s="110" t="e">
        <f t="shared" si="48"/>
        <v>#DIV/0!</v>
      </c>
      <c r="N284" s="110" t="e">
        <f t="shared" si="45"/>
        <v>#DIV/0!</v>
      </c>
    </row>
    <row r="285" spans="1:14" ht="27" customHeight="1">
      <c r="A285" s="113"/>
      <c r="B285" s="112">
        <v>323</v>
      </c>
      <c r="C285" s="112" t="s">
        <v>15</v>
      </c>
      <c r="D285" s="114"/>
      <c r="E285" s="120">
        <v>0</v>
      </c>
      <c r="F285" s="109">
        <f t="shared" si="42"/>
        <v>0</v>
      </c>
      <c r="G285" s="119">
        <v>3013.8</v>
      </c>
      <c r="H285" s="119">
        <v>400</v>
      </c>
      <c r="I285" s="119">
        <v>559.01</v>
      </c>
      <c r="J285" s="119">
        <f t="shared" si="47"/>
        <v>4211.860845</v>
      </c>
      <c r="K285" s="120"/>
      <c r="L285" s="120"/>
      <c r="M285" s="110" t="e">
        <f t="shared" si="48"/>
        <v>#DIV/0!</v>
      </c>
      <c r="N285" s="110">
        <f t="shared" si="45"/>
        <v>139.7525</v>
      </c>
    </row>
    <row r="286" spans="1:14" ht="27" customHeight="1">
      <c r="A286" s="113"/>
      <c r="B286" s="112">
        <v>3239</v>
      </c>
      <c r="C286" s="112" t="s">
        <v>21</v>
      </c>
      <c r="D286" s="114"/>
      <c r="E286" s="120">
        <v>7000</v>
      </c>
      <c r="F286" s="109">
        <f t="shared" si="42"/>
        <v>929.0596589023824</v>
      </c>
      <c r="G286" s="119"/>
      <c r="H286" s="119"/>
      <c r="I286" s="119"/>
      <c r="J286" s="119">
        <f t="shared" si="47"/>
        <v>0</v>
      </c>
      <c r="K286" s="119"/>
      <c r="L286" s="119"/>
      <c r="M286" s="110">
        <f t="shared" si="48"/>
        <v>0</v>
      </c>
      <c r="N286" s="110" t="e">
        <f t="shared" si="45"/>
        <v>#DIV/0!</v>
      </c>
    </row>
    <row r="287" spans="1:14" ht="27" customHeight="1">
      <c r="A287" s="113"/>
      <c r="B287" s="112" t="s">
        <v>10</v>
      </c>
      <c r="C287" s="112" t="s">
        <v>11</v>
      </c>
      <c r="D287" s="114"/>
      <c r="E287" s="115">
        <f>E288</f>
        <v>0</v>
      </c>
      <c r="F287" s="115">
        <f>F288</f>
        <v>0</v>
      </c>
      <c r="G287" s="119">
        <v>3013.8</v>
      </c>
      <c r="H287" s="119">
        <v>400</v>
      </c>
      <c r="I287" s="119">
        <v>370.99</v>
      </c>
      <c r="J287" s="119">
        <f t="shared" si="47"/>
        <v>2795.2241550000003</v>
      </c>
      <c r="K287" s="120"/>
      <c r="L287" s="120"/>
      <c r="M287" s="110" t="e">
        <f t="shared" si="48"/>
        <v>#DIV/0!</v>
      </c>
      <c r="N287" s="110">
        <f t="shared" si="45"/>
        <v>92.7475</v>
      </c>
    </row>
    <row r="288" spans="1:14" ht="27" customHeight="1">
      <c r="A288" s="117"/>
      <c r="B288" s="117" t="s">
        <v>17</v>
      </c>
      <c r="C288" s="117" t="s">
        <v>30</v>
      </c>
      <c r="D288" s="118">
        <v>11001</v>
      </c>
      <c r="E288" s="116">
        <v>0</v>
      </c>
      <c r="F288" s="109">
        <f t="shared" si="42"/>
        <v>0</v>
      </c>
      <c r="G288" s="119"/>
      <c r="H288" s="119"/>
      <c r="I288" s="119"/>
      <c r="J288" s="119">
        <f t="shared" si="47"/>
        <v>0</v>
      </c>
      <c r="K288" s="119"/>
      <c r="L288" s="119"/>
      <c r="M288" s="110" t="e">
        <f t="shared" si="48"/>
        <v>#DIV/0!</v>
      </c>
      <c r="N288" s="110" t="e">
        <f t="shared" si="45"/>
        <v>#DIV/0!</v>
      </c>
    </row>
    <row r="289" spans="1:14" ht="27" customHeight="1">
      <c r="A289" s="167" t="s">
        <v>300</v>
      </c>
      <c r="B289" s="168" t="s">
        <v>3</v>
      </c>
      <c r="C289" s="167" t="s">
        <v>301</v>
      </c>
      <c r="D289" s="169"/>
      <c r="E289" s="170">
        <f>E290</f>
        <v>1296</v>
      </c>
      <c r="F289" s="170">
        <f>F290</f>
        <v>172.00875970535537</v>
      </c>
      <c r="G289" s="170">
        <f aca="true" t="shared" si="50" ref="G289:L290">G290</f>
        <v>3074.08</v>
      </c>
      <c r="H289" s="170">
        <f t="shared" si="50"/>
        <v>408</v>
      </c>
      <c r="I289" s="170">
        <f t="shared" si="50"/>
        <v>408</v>
      </c>
      <c r="J289" s="119">
        <f t="shared" si="47"/>
        <v>3074.076</v>
      </c>
      <c r="K289" s="170">
        <f t="shared" si="50"/>
        <v>0</v>
      </c>
      <c r="L289" s="170">
        <f t="shared" si="50"/>
        <v>0</v>
      </c>
      <c r="M289" s="171">
        <f t="shared" si="48"/>
        <v>237.19753086419752</v>
      </c>
      <c r="N289" s="110">
        <f t="shared" si="45"/>
        <v>100</v>
      </c>
    </row>
    <row r="290" spans="1:14" ht="27" customHeight="1">
      <c r="A290" s="113"/>
      <c r="B290" s="112">
        <v>3</v>
      </c>
      <c r="C290" s="112" t="s">
        <v>168</v>
      </c>
      <c r="D290" s="114"/>
      <c r="E290" s="115">
        <f>E291</f>
        <v>1296</v>
      </c>
      <c r="F290" s="115">
        <f>F291</f>
        <v>172.00875970535537</v>
      </c>
      <c r="G290" s="120">
        <f t="shared" si="50"/>
        <v>3074.08</v>
      </c>
      <c r="H290" s="120">
        <f t="shared" si="50"/>
        <v>408</v>
      </c>
      <c r="I290" s="120">
        <f t="shared" si="50"/>
        <v>408</v>
      </c>
      <c r="J290" s="119">
        <f t="shared" si="47"/>
        <v>3074.076</v>
      </c>
      <c r="K290" s="115">
        <f t="shared" si="50"/>
        <v>0</v>
      </c>
      <c r="L290" s="115">
        <f t="shared" si="50"/>
        <v>0</v>
      </c>
      <c r="M290" s="110">
        <f t="shared" si="48"/>
        <v>237.19753086419752</v>
      </c>
      <c r="N290" s="110">
        <f t="shared" si="45"/>
        <v>100</v>
      </c>
    </row>
    <row r="291" spans="1:14" ht="27" customHeight="1">
      <c r="A291" s="113"/>
      <c r="B291" s="112">
        <v>31</v>
      </c>
      <c r="C291" s="112" t="s">
        <v>241</v>
      </c>
      <c r="D291" s="114"/>
      <c r="E291" s="115">
        <f>E292+E294</f>
        <v>1296</v>
      </c>
      <c r="F291" s="115">
        <f>F292+F294</f>
        <v>172.00875970535537</v>
      </c>
      <c r="G291" s="120">
        <f>G292+G294</f>
        <v>3074.08</v>
      </c>
      <c r="H291" s="120">
        <f>H292+H294</f>
        <v>408</v>
      </c>
      <c r="I291" s="120">
        <f>I292+I294</f>
        <v>408</v>
      </c>
      <c r="J291" s="119">
        <f t="shared" si="47"/>
        <v>3074.076</v>
      </c>
      <c r="K291" s="115">
        <v>0</v>
      </c>
      <c r="L291" s="115">
        <v>0</v>
      </c>
      <c r="M291" s="110">
        <f t="shared" si="48"/>
        <v>237.19753086419752</v>
      </c>
      <c r="N291" s="110">
        <f t="shared" si="45"/>
        <v>100</v>
      </c>
    </row>
    <row r="292" spans="1:14" ht="27" customHeight="1">
      <c r="A292" s="113"/>
      <c r="B292" s="112">
        <v>311</v>
      </c>
      <c r="C292" s="112" t="s">
        <v>242</v>
      </c>
      <c r="D292" s="114"/>
      <c r="E292" s="115">
        <f>E293</f>
        <v>1112.45</v>
      </c>
      <c r="F292" s="149">
        <f t="shared" si="42"/>
        <v>147.64748822085076</v>
      </c>
      <c r="G292" s="120">
        <v>2637.08</v>
      </c>
      <c r="H292" s="120">
        <v>350</v>
      </c>
      <c r="I292" s="120">
        <v>350</v>
      </c>
      <c r="J292" s="119">
        <f t="shared" si="47"/>
        <v>2637.0750000000003</v>
      </c>
      <c r="K292" s="115"/>
      <c r="L292" s="115"/>
      <c r="M292" s="110">
        <f t="shared" si="48"/>
        <v>237.05155287878105</v>
      </c>
      <c r="N292" s="110">
        <f t="shared" si="45"/>
        <v>100</v>
      </c>
    </row>
    <row r="293" spans="1:14" ht="27" customHeight="1">
      <c r="A293" s="117"/>
      <c r="B293" s="117">
        <v>3111</v>
      </c>
      <c r="C293" s="117" t="s">
        <v>302</v>
      </c>
      <c r="D293" s="118">
        <v>53082</v>
      </c>
      <c r="E293" s="116">
        <v>1112.45</v>
      </c>
      <c r="F293" s="109">
        <f t="shared" si="42"/>
        <v>147.64748822085076</v>
      </c>
      <c r="G293" s="119"/>
      <c r="H293" s="119"/>
      <c r="I293" s="119"/>
      <c r="J293" s="119">
        <f t="shared" si="47"/>
        <v>0</v>
      </c>
      <c r="K293" s="119"/>
      <c r="L293" s="119"/>
      <c r="M293" s="110">
        <f t="shared" si="48"/>
        <v>0</v>
      </c>
      <c r="N293" s="110" t="e">
        <f t="shared" si="45"/>
        <v>#DIV/0!</v>
      </c>
    </row>
    <row r="294" spans="1:14" ht="27" customHeight="1">
      <c r="A294" s="113"/>
      <c r="B294" s="112">
        <v>313</v>
      </c>
      <c r="C294" s="112" t="s">
        <v>245</v>
      </c>
      <c r="D294" s="114"/>
      <c r="E294" s="115">
        <f>E295</f>
        <v>183.55</v>
      </c>
      <c r="F294" s="149">
        <f t="shared" si="42"/>
        <v>24.361271484504613</v>
      </c>
      <c r="G294" s="119">
        <v>437</v>
      </c>
      <c r="H294" s="119">
        <v>58</v>
      </c>
      <c r="I294" s="119">
        <v>58</v>
      </c>
      <c r="J294" s="119">
        <f t="shared" si="47"/>
        <v>437.00100000000003</v>
      </c>
      <c r="K294" s="115">
        <v>0</v>
      </c>
      <c r="L294" s="115">
        <v>0</v>
      </c>
      <c r="M294" s="110">
        <f t="shared" si="48"/>
        <v>238.08226641242166</v>
      </c>
      <c r="N294" s="110">
        <f t="shared" si="45"/>
        <v>100</v>
      </c>
    </row>
    <row r="295" spans="1:14" ht="27" customHeight="1">
      <c r="A295" s="117"/>
      <c r="B295" s="117">
        <v>3132</v>
      </c>
      <c r="C295" s="117" t="s">
        <v>246</v>
      </c>
      <c r="D295" s="118">
        <v>53082</v>
      </c>
      <c r="E295" s="116">
        <v>183.55</v>
      </c>
      <c r="F295" s="109">
        <f t="shared" si="42"/>
        <v>24.361271484504613</v>
      </c>
      <c r="G295" s="119"/>
      <c r="H295" s="119"/>
      <c r="I295" s="119"/>
      <c r="J295" s="119">
        <f t="shared" si="47"/>
        <v>0</v>
      </c>
      <c r="K295" s="119"/>
      <c r="L295" s="119"/>
      <c r="M295" s="110">
        <f t="shared" si="48"/>
        <v>0</v>
      </c>
      <c r="N295" s="110" t="e">
        <f t="shared" si="45"/>
        <v>#DIV/0!</v>
      </c>
    </row>
    <row r="296" spans="1:14" ht="27" customHeight="1">
      <c r="A296" s="167" t="s">
        <v>303</v>
      </c>
      <c r="B296" s="168" t="s">
        <v>3</v>
      </c>
      <c r="C296" s="167" t="s">
        <v>304</v>
      </c>
      <c r="D296" s="169"/>
      <c r="E296" s="170">
        <f>E297</f>
        <v>6744</v>
      </c>
      <c r="F296" s="173">
        <f t="shared" si="42"/>
        <v>895.0826199482381</v>
      </c>
      <c r="G296" s="170">
        <f>G297</f>
        <v>11301.75</v>
      </c>
      <c r="H296" s="170">
        <f>H297</f>
        <v>1500</v>
      </c>
      <c r="I296" s="170">
        <f>I297</f>
        <v>1500</v>
      </c>
      <c r="J296" s="119">
        <f t="shared" si="47"/>
        <v>11301.75</v>
      </c>
      <c r="K296" s="170">
        <v>1500</v>
      </c>
      <c r="L296" s="170">
        <v>1500</v>
      </c>
      <c r="M296" s="171">
        <f t="shared" si="48"/>
        <v>167.5822953736655</v>
      </c>
      <c r="N296" s="110">
        <f t="shared" si="45"/>
        <v>100</v>
      </c>
    </row>
    <row r="297" spans="1:14" ht="27" customHeight="1">
      <c r="A297" s="113"/>
      <c r="B297" s="112">
        <v>3</v>
      </c>
      <c r="C297" s="112" t="s">
        <v>168</v>
      </c>
      <c r="D297" s="114"/>
      <c r="E297" s="115">
        <f>SUM(E298)</f>
        <v>6744</v>
      </c>
      <c r="F297" s="149">
        <f t="shared" si="42"/>
        <v>895.0826199482381</v>
      </c>
      <c r="G297" s="120">
        <f aca="true" t="shared" si="51" ref="G297:I298">SUM(G298)</f>
        <v>11301.75</v>
      </c>
      <c r="H297" s="120">
        <f t="shared" si="51"/>
        <v>1500</v>
      </c>
      <c r="I297" s="120">
        <f t="shared" si="51"/>
        <v>1500</v>
      </c>
      <c r="J297" s="119">
        <f t="shared" si="47"/>
        <v>11301.75</v>
      </c>
      <c r="K297" s="115">
        <v>1500</v>
      </c>
      <c r="L297" s="115">
        <v>1500</v>
      </c>
      <c r="M297" s="110">
        <f t="shared" si="48"/>
        <v>167.5822953736655</v>
      </c>
      <c r="N297" s="110">
        <f t="shared" si="45"/>
        <v>100</v>
      </c>
    </row>
    <row r="298" spans="1:14" ht="27" customHeight="1">
      <c r="A298" s="113"/>
      <c r="B298" s="112">
        <v>32</v>
      </c>
      <c r="C298" s="112" t="s">
        <v>167</v>
      </c>
      <c r="D298" s="114"/>
      <c r="E298" s="115">
        <f>SUM(E299)</f>
        <v>6744</v>
      </c>
      <c r="F298" s="149">
        <f t="shared" si="42"/>
        <v>895.0826199482381</v>
      </c>
      <c r="G298" s="120">
        <f t="shared" si="51"/>
        <v>11301.75</v>
      </c>
      <c r="H298" s="120">
        <f t="shared" si="51"/>
        <v>1500</v>
      </c>
      <c r="I298" s="120">
        <f t="shared" si="51"/>
        <v>1500</v>
      </c>
      <c r="J298" s="119">
        <f t="shared" si="47"/>
        <v>11301.75</v>
      </c>
      <c r="K298" s="115">
        <v>1500</v>
      </c>
      <c r="L298" s="115">
        <v>1500</v>
      </c>
      <c r="M298" s="110">
        <f t="shared" si="48"/>
        <v>167.5822953736655</v>
      </c>
      <c r="N298" s="110">
        <f t="shared" si="45"/>
        <v>100</v>
      </c>
    </row>
    <row r="299" spans="1:14" ht="27" customHeight="1">
      <c r="A299" s="113"/>
      <c r="B299" s="112" t="s">
        <v>37</v>
      </c>
      <c r="C299" s="112" t="s">
        <v>38</v>
      </c>
      <c r="D299" s="114"/>
      <c r="E299" s="115">
        <f>SUM(E300)</f>
        <v>6744</v>
      </c>
      <c r="F299" s="149">
        <f t="shared" si="42"/>
        <v>895.0826199482381</v>
      </c>
      <c r="G299" s="119">
        <v>11301.75</v>
      </c>
      <c r="H299" s="119">
        <v>1500</v>
      </c>
      <c r="I299" s="119">
        <v>1500</v>
      </c>
      <c r="J299" s="119">
        <f t="shared" si="47"/>
        <v>11301.75</v>
      </c>
      <c r="K299" s="120"/>
      <c r="L299" s="120"/>
      <c r="M299" s="110">
        <f t="shared" si="48"/>
        <v>167.5822953736655</v>
      </c>
      <c r="N299" s="110">
        <f t="shared" si="45"/>
        <v>100</v>
      </c>
    </row>
    <row r="300" spans="1:14" ht="27" customHeight="1">
      <c r="A300" s="117"/>
      <c r="B300" s="117" t="s">
        <v>57</v>
      </c>
      <c r="C300" s="117" t="s">
        <v>58</v>
      </c>
      <c r="D300" s="118">
        <v>63000</v>
      </c>
      <c r="E300" s="116">
        <v>6744</v>
      </c>
      <c r="F300" s="109">
        <f t="shared" si="42"/>
        <v>895.0826199482381</v>
      </c>
      <c r="G300" s="119"/>
      <c r="H300" s="119"/>
      <c r="I300" s="119"/>
      <c r="J300" s="119">
        <f t="shared" si="47"/>
        <v>0</v>
      </c>
      <c r="K300" s="119"/>
      <c r="L300" s="119"/>
      <c r="M300" s="110">
        <f t="shared" si="48"/>
        <v>0</v>
      </c>
      <c r="N300" s="110" t="e">
        <f t="shared" si="45"/>
        <v>#DIV/0!</v>
      </c>
    </row>
    <row r="301" spans="1:14" ht="27" customHeight="1">
      <c r="A301" s="167" t="s">
        <v>305</v>
      </c>
      <c r="B301" s="168" t="s">
        <v>3</v>
      </c>
      <c r="C301" s="167" t="s">
        <v>306</v>
      </c>
      <c r="D301" s="169"/>
      <c r="E301" s="170">
        <f>E302</f>
        <v>38583.15</v>
      </c>
      <c r="F301" s="173">
        <f t="shared" si="42"/>
        <v>5120.864025482779</v>
      </c>
      <c r="G301" s="170">
        <f>G302</f>
        <v>45207</v>
      </c>
      <c r="H301" s="170">
        <f>H302</f>
        <v>6000</v>
      </c>
      <c r="I301" s="170">
        <f>I302</f>
        <v>6000</v>
      </c>
      <c r="J301" s="119">
        <f t="shared" si="47"/>
        <v>45207</v>
      </c>
      <c r="K301" s="170">
        <v>6000</v>
      </c>
      <c r="L301" s="170">
        <v>6000</v>
      </c>
      <c r="M301" s="171">
        <f t="shared" si="48"/>
        <v>117.1677273628514</v>
      </c>
      <c r="N301" s="110">
        <f t="shared" si="45"/>
        <v>100</v>
      </c>
    </row>
    <row r="302" spans="1:14" ht="27" customHeight="1">
      <c r="A302" s="113"/>
      <c r="B302" s="112">
        <v>3</v>
      </c>
      <c r="C302" s="112" t="s">
        <v>168</v>
      </c>
      <c r="D302" s="114"/>
      <c r="E302" s="115">
        <f aca="true" t="shared" si="52" ref="E302:I303">SUM(E303)</f>
        <v>38583.15</v>
      </c>
      <c r="F302" s="149">
        <f t="shared" si="42"/>
        <v>5120.864025482779</v>
      </c>
      <c r="G302" s="120">
        <f t="shared" si="52"/>
        <v>45207</v>
      </c>
      <c r="H302" s="120">
        <f t="shared" si="52"/>
        <v>6000</v>
      </c>
      <c r="I302" s="120">
        <f t="shared" si="52"/>
        <v>6000</v>
      </c>
      <c r="J302" s="119">
        <f t="shared" si="47"/>
        <v>45207</v>
      </c>
      <c r="K302" s="115">
        <v>6000</v>
      </c>
      <c r="L302" s="115">
        <v>6000</v>
      </c>
      <c r="M302" s="110">
        <f t="shared" si="48"/>
        <v>117.1677273628514</v>
      </c>
      <c r="N302" s="110">
        <f t="shared" si="45"/>
        <v>100</v>
      </c>
    </row>
    <row r="303" spans="1:14" ht="27" customHeight="1">
      <c r="A303" s="113"/>
      <c r="B303" s="112">
        <v>32</v>
      </c>
      <c r="C303" s="112" t="s">
        <v>167</v>
      </c>
      <c r="D303" s="114"/>
      <c r="E303" s="115">
        <f t="shared" si="52"/>
        <v>38583.15</v>
      </c>
      <c r="F303" s="149">
        <f t="shared" si="42"/>
        <v>5120.864025482779</v>
      </c>
      <c r="G303" s="120">
        <f t="shared" si="52"/>
        <v>45207</v>
      </c>
      <c r="H303" s="120">
        <f t="shared" si="52"/>
        <v>6000</v>
      </c>
      <c r="I303" s="120">
        <f t="shared" si="52"/>
        <v>6000</v>
      </c>
      <c r="J303" s="119">
        <f t="shared" si="47"/>
        <v>45207</v>
      </c>
      <c r="K303" s="115">
        <v>6000</v>
      </c>
      <c r="L303" s="115">
        <v>6000</v>
      </c>
      <c r="M303" s="110">
        <f aca="true" t="shared" si="53" ref="M303:M334">G303/E303*100</f>
        <v>117.1677273628514</v>
      </c>
      <c r="N303" s="110">
        <f t="shared" si="45"/>
        <v>100</v>
      </c>
    </row>
    <row r="304" spans="1:14" ht="27" customHeight="1">
      <c r="A304" s="113"/>
      <c r="B304" s="112" t="s">
        <v>37</v>
      </c>
      <c r="C304" s="112" t="s">
        <v>38</v>
      </c>
      <c r="D304" s="114"/>
      <c r="E304" s="115">
        <f>SUM(E305)</f>
        <v>38583.15</v>
      </c>
      <c r="F304" s="149">
        <f aca="true" t="shared" si="54" ref="F304:F371">E304/7.5345</f>
        <v>5120.864025482779</v>
      </c>
      <c r="G304" s="119">
        <v>45207</v>
      </c>
      <c r="H304" s="119">
        <v>6000</v>
      </c>
      <c r="I304" s="119">
        <v>6000</v>
      </c>
      <c r="J304" s="119">
        <f t="shared" si="47"/>
        <v>45207</v>
      </c>
      <c r="K304" s="120"/>
      <c r="L304" s="120"/>
      <c r="M304" s="110">
        <f t="shared" si="53"/>
        <v>117.1677273628514</v>
      </c>
      <c r="N304" s="110">
        <f t="shared" si="45"/>
        <v>100</v>
      </c>
    </row>
    <row r="305" spans="1:14" ht="27" customHeight="1">
      <c r="A305" s="117"/>
      <c r="B305" s="117" t="s">
        <v>57</v>
      </c>
      <c r="C305" s="117" t="s">
        <v>58</v>
      </c>
      <c r="D305" s="118">
        <v>53060</v>
      </c>
      <c r="E305" s="116">
        <v>38583.15</v>
      </c>
      <c r="F305" s="109">
        <f t="shared" si="54"/>
        <v>5120.864025482779</v>
      </c>
      <c r="G305" s="119"/>
      <c r="H305" s="119"/>
      <c r="I305" s="119"/>
      <c r="J305" s="119">
        <f t="shared" si="47"/>
        <v>0</v>
      </c>
      <c r="K305" s="119"/>
      <c r="L305" s="119"/>
      <c r="M305" s="110">
        <f t="shared" si="53"/>
        <v>0</v>
      </c>
      <c r="N305" s="110" t="e">
        <f t="shared" si="45"/>
        <v>#DIV/0!</v>
      </c>
    </row>
    <row r="306" spans="1:14" ht="27" customHeight="1">
      <c r="A306" s="165">
        <v>2302</v>
      </c>
      <c r="B306" s="166" t="s">
        <v>2</v>
      </c>
      <c r="C306" s="165" t="s">
        <v>307</v>
      </c>
      <c r="D306" s="166"/>
      <c r="E306" s="150">
        <f>SUM(E313+E307)</f>
        <v>12136</v>
      </c>
      <c r="F306" s="150">
        <f t="shared" si="54"/>
        <v>1610.7240029199017</v>
      </c>
      <c r="G306" s="151">
        <f>SUM(G313+G307)</f>
        <v>18037.6</v>
      </c>
      <c r="H306" s="151">
        <f>SUM(H313+H307)</f>
        <v>2394</v>
      </c>
      <c r="I306" s="151">
        <f>SUM(I313+I307+I318+I323)</f>
        <v>105968.82</v>
      </c>
      <c r="J306" s="176">
        <f t="shared" si="47"/>
        <v>798422.0742900001</v>
      </c>
      <c r="K306" s="150">
        <f>SUM(K313)</f>
        <v>270</v>
      </c>
      <c r="L306" s="150">
        <f>SUM(L313)</f>
        <v>270</v>
      </c>
      <c r="M306" s="152">
        <f t="shared" si="53"/>
        <v>148.6288727752142</v>
      </c>
      <c r="N306" s="110">
        <f t="shared" si="45"/>
        <v>4426.4335839599</v>
      </c>
    </row>
    <row r="307" spans="1:14" ht="27" customHeight="1">
      <c r="A307" s="167" t="s">
        <v>343</v>
      </c>
      <c r="B307" s="168" t="s">
        <v>3</v>
      </c>
      <c r="C307" s="167" t="s">
        <v>344</v>
      </c>
      <c r="D307" s="169"/>
      <c r="E307" s="170">
        <f>E308</f>
        <v>10192</v>
      </c>
      <c r="F307" s="172">
        <f t="shared" si="54"/>
        <v>1352.7108633618686</v>
      </c>
      <c r="G307" s="170">
        <f aca="true" t="shared" si="55" ref="G307:L307">G308</f>
        <v>16003.279999999999</v>
      </c>
      <c r="H307" s="170">
        <f t="shared" si="55"/>
        <v>2124</v>
      </c>
      <c r="I307" s="170">
        <f t="shared" si="55"/>
        <v>4508</v>
      </c>
      <c r="J307" s="177">
        <f t="shared" si="47"/>
        <v>33965.526000000005</v>
      </c>
      <c r="K307" s="170">
        <f t="shared" si="55"/>
        <v>0</v>
      </c>
      <c r="L307" s="170">
        <f t="shared" si="55"/>
        <v>0</v>
      </c>
      <c r="M307" s="171">
        <f t="shared" si="53"/>
        <v>157.01805337519625</v>
      </c>
      <c r="N307" s="110">
        <f t="shared" si="45"/>
        <v>212.241054613936</v>
      </c>
    </row>
    <row r="308" spans="1:14" ht="27" customHeight="1">
      <c r="A308" s="113"/>
      <c r="B308" s="112">
        <v>3</v>
      </c>
      <c r="C308" s="112" t="s">
        <v>168</v>
      </c>
      <c r="D308" s="114"/>
      <c r="E308" s="115">
        <f aca="true" t="shared" si="56" ref="E308:L309">SUM(E309)</f>
        <v>10192</v>
      </c>
      <c r="F308" s="109">
        <f t="shared" si="54"/>
        <v>1352.7108633618686</v>
      </c>
      <c r="G308" s="120">
        <f t="shared" si="56"/>
        <v>16003.279999999999</v>
      </c>
      <c r="H308" s="120">
        <f t="shared" si="56"/>
        <v>2124</v>
      </c>
      <c r="I308" s="120">
        <f t="shared" si="56"/>
        <v>4508</v>
      </c>
      <c r="J308" s="120">
        <f t="shared" si="47"/>
        <v>33965.526000000005</v>
      </c>
      <c r="K308" s="115">
        <f t="shared" si="56"/>
        <v>0</v>
      </c>
      <c r="L308" s="115">
        <f t="shared" si="56"/>
        <v>0</v>
      </c>
      <c r="M308" s="110">
        <f t="shared" si="53"/>
        <v>157.01805337519625</v>
      </c>
      <c r="N308" s="110">
        <f t="shared" si="45"/>
        <v>212.241054613936</v>
      </c>
    </row>
    <row r="309" spans="1:14" ht="27" customHeight="1">
      <c r="A309" s="113"/>
      <c r="B309" s="112">
        <v>31</v>
      </c>
      <c r="C309" s="112" t="s">
        <v>167</v>
      </c>
      <c r="D309" s="114"/>
      <c r="E309" s="115">
        <f>SUM(E310+E311+E312)</f>
        <v>10192</v>
      </c>
      <c r="F309" s="109">
        <f t="shared" si="54"/>
        <v>1352.7108633618686</v>
      </c>
      <c r="G309" s="120">
        <f>SUM(G310+G311)</f>
        <v>16003.279999999999</v>
      </c>
      <c r="H309" s="120">
        <v>2124</v>
      </c>
      <c r="I309" s="120">
        <f>I310+I311</f>
        <v>4508</v>
      </c>
      <c r="J309" s="120">
        <f t="shared" si="47"/>
        <v>33965.526000000005</v>
      </c>
      <c r="K309" s="115">
        <f t="shared" si="56"/>
        <v>0</v>
      </c>
      <c r="L309" s="115">
        <f t="shared" si="56"/>
        <v>0</v>
      </c>
      <c r="M309" s="110">
        <f t="shared" si="53"/>
        <v>157.01805337519625</v>
      </c>
      <c r="N309" s="110">
        <f t="shared" si="45"/>
        <v>212.241054613936</v>
      </c>
    </row>
    <row r="310" spans="1:14" ht="27" customHeight="1">
      <c r="A310" s="113"/>
      <c r="B310" s="112">
        <v>311</v>
      </c>
      <c r="C310" s="112" t="s">
        <v>38</v>
      </c>
      <c r="D310" s="146">
        <v>11001</v>
      </c>
      <c r="E310" s="115">
        <v>8240.34</v>
      </c>
      <c r="F310" s="109">
        <f t="shared" si="54"/>
        <v>1093.6810670913796</v>
      </c>
      <c r="G310" s="119">
        <v>13788.14</v>
      </c>
      <c r="H310" s="119">
        <v>1830</v>
      </c>
      <c r="I310" s="119">
        <v>3886.21</v>
      </c>
      <c r="J310" s="119">
        <f t="shared" si="47"/>
        <v>29280.649245</v>
      </c>
      <c r="K310" s="120">
        <f>K311</f>
        <v>0</v>
      </c>
      <c r="L310" s="120">
        <f>L311</f>
        <v>0</v>
      </c>
      <c r="M310" s="110">
        <f t="shared" si="53"/>
        <v>167.32489193407068</v>
      </c>
      <c r="N310" s="110">
        <f t="shared" si="45"/>
        <v>212.36120218579237</v>
      </c>
    </row>
    <row r="311" spans="1:14" ht="27" customHeight="1">
      <c r="A311" s="117"/>
      <c r="B311" s="112">
        <v>313</v>
      </c>
      <c r="C311" s="112" t="s">
        <v>58</v>
      </c>
      <c r="D311" s="118">
        <v>11001</v>
      </c>
      <c r="E311" s="116">
        <v>1359.66</v>
      </c>
      <c r="F311" s="109">
        <f t="shared" si="54"/>
        <v>180.45789368903047</v>
      </c>
      <c r="G311" s="119">
        <v>2215.14</v>
      </c>
      <c r="H311" s="119">
        <v>294</v>
      </c>
      <c r="I311" s="119">
        <v>621.79</v>
      </c>
      <c r="J311" s="119">
        <f t="shared" si="47"/>
        <v>4684.876755</v>
      </c>
      <c r="K311" s="119">
        <v>0</v>
      </c>
      <c r="L311" s="119">
        <v>0</v>
      </c>
      <c r="M311" s="110">
        <f t="shared" si="53"/>
        <v>162.9186708441816</v>
      </c>
      <c r="N311" s="110">
        <f t="shared" si="45"/>
        <v>211.49319727891154</v>
      </c>
    </row>
    <row r="312" spans="1:14" ht="27" customHeight="1">
      <c r="A312" s="117"/>
      <c r="B312" s="117" t="s">
        <v>8</v>
      </c>
      <c r="C312" s="117" t="s">
        <v>9</v>
      </c>
      <c r="D312" s="118">
        <v>53080</v>
      </c>
      <c r="E312" s="116">
        <v>592</v>
      </c>
      <c r="F312" s="109">
        <f t="shared" si="54"/>
        <v>78.57190258145862</v>
      </c>
      <c r="G312" s="119"/>
      <c r="H312" s="119"/>
      <c r="I312" s="119"/>
      <c r="J312" s="119">
        <f t="shared" si="47"/>
        <v>0</v>
      </c>
      <c r="K312" s="119"/>
      <c r="L312" s="119"/>
      <c r="M312" s="110">
        <f t="shared" si="53"/>
        <v>0</v>
      </c>
      <c r="N312" s="110" t="e">
        <f t="shared" si="45"/>
        <v>#DIV/0!</v>
      </c>
    </row>
    <row r="313" spans="1:14" ht="27" customHeight="1">
      <c r="A313" s="167" t="s">
        <v>308</v>
      </c>
      <c r="B313" s="168" t="s">
        <v>3</v>
      </c>
      <c r="C313" s="167" t="s">
        <v>309</v>
      </c>
      <c r="D313" s="169"/>
      <c r="E313" s="170">
        <f>E314</f>
        <v>1944</v>
      </c>
      <c r="F313" s="173">
        <f t="shared" si="54"/>
        <v>258.01313955803306</v>
      </c>
      <c r="G313" s="170">
        <f aca="true" t="shared" si="57" ref="G313:L313">G314</f>
        <v>2034.32</v>
      </c>
      <c r="H313" s="170">
        <f t="shared" si="57"/>
        <v>270</v>
      </c>
      <c r="I313" s="170">
        <f t="shared" si="57"/>
        <v>270</v>
      </c>
      <c r="J313" s="177">
        <f t="shared" si="47"/>
        <v>2034.315</v>
      </c>
      <c r="K313" s="170">
        <f t="shared" si="57"/>
        <v>270</v>
      </c>
      <c r="L313" s="170">
        <f t="shared" si="57"/>
        <v>270</v>
      </c>
      <c r="M313" s="171">
        <f t="shared" si="53"/>
        <v>104.64609053497942</v>
      </c>
      <c r="N313" s="110">
        <f t="shared" si="45"/>
        <v>100</v>
      </c>
    </row>
    <row r="314" spans="1:14" ht="27" customHeight="1">
      <c r="A314" s="113"/>
      <c r="B314" s="112">
        <v>3</v>
      </c>
      <c r="C314" s="112" t="s">
        <v>168</v>
      </c>
      <c r="D314" s="114"/>
      <c r="E314" s="115">
        <f aca="true" t="shared" si="58" ref="E314:L315">SUM(E315)</f>
        <v>1944</v>
      </c>
      <c r="F314" s="149">
        <f t="shared" si="54"/>
        <v>258.01313955803306</v>
      </c>
      <c r="G314" s="120">
        <f t="shared" si="58"/>
        <v>2034.32</v>
      </c>
      <c r="H314" s="120">
        <f t="shared" si="58"/>
        <v>270</v>
      </c>
      <c r="I314" s="120">
        <f t="shared" si="58"/>
        <v>270</v>
      </c>
      <c r="J314" s="120">
        <f t="shared" si="47"/>
        <v>2034.315</v>
      </c>
      <c r="K314" s="115">
        <f t="shared" si="58"/>
        <v>270</v>
      </c>
      <c r="L314" s="115">
        <f t="shared" si="58"/>
        <v>270</v>
      </c>
      <c r="M314" s="110">
        <f t="shared" si="53"/>
        <v>104.64609053497942</v>
      </c>
      <c r="N314" s="110">
        <f t="shared" si="45"/>
        <v>100</v>
      </c>
    </row>
    <row r="315" spans="1:14" ht="27" customHeight="1">
      <c r="A315" s="113"/>
      <c r="B315" s="112">
        <v>32</v>
      </c>
      <c r="C315" s="112" t="s">
        <v>167</v>
      </c>
      <c r="D315" s="114"/>
      <c r="E315" s="115">
        <f t="shared" si="58"/>
        <v>1944</v>
      </c>
      <c r="F315" s="149">
        <f t="shared" si="54"/>
        <v>258.01313955803306</v>
      </c>
      <c r="G315" s="120">
        <f t="shared" si="58"/>
        <v>2034.32</v>
      </c>
      <c r="H315" s="120">
        <f t="shared" si="58"/>
        <v>270</v>
      </c>
      <c r="I315" s="120">
        <f t="shared" si="58"/>
        <v>270</v>
      </c>
      <c r="J315" s="120">
        <f t="shared" si="47"/>
        <v>2034.315</v>
      </c>
      <c r="K315" s="115">
        <v>270</v>
      </c>
      <c r="L315" s="115">
        <v>270</v>
      </c>
      <c r="M315" s="110">
        <f t="shared" si="53"/>
        <v>104.64609053497942</v>
      </c>
      <c r="N315" s="110">
        <f t="shared" si="45"/>
        <v>100</v>
      </c>
    </row>
    <row r="316" spans="1:14" ht="27" customHeight="1">
      <c r="A316" s="113"/>
      <c r="B316" s="112" t="s">
        <v>37</v>
      </c>
      <c r="C316" s="112" t="s">
        <v>38</v>
      </c>
      <c r="D316" s="114"/>
      <c r="E316" s="115">
        <f>SUM(E317)</f>
        <v>1944</v>
      </c>
      <c r="F316" s="149">
        <f t="shared" si="54"/>
        <v>258.01313955803306</v>
      </c>
      <c r="G316" s="119">
        <v>2034.32</v>
      </c>
      <c r="H316" s="119">
        <v>270</v>
      </c>
      <c r="I316" s="119">
        <v>270</v>
      </c>
      <c r="J316" s="119">
        <f t="shared" si="47"/>
        <v>2034.315</v>
      </c>
      <c r="K316" s="120"/>
      <c r="L316" s="120"/>
      <c r="M316" s="110">
        <f t="shared" si="53"/>
        <v>104.64609053497942</v>
      </c>
      <c r="N316" s="110">
        <f t="shared" si="45"/>
        <v>100</v>
      </c>
    </row>
    <row r="317" spans="1:14" ht="27" customHeight="1">
      <c r="A317" s="117"/>
      <c r="B317" s="117" t="s">
        <v>57</v>
      </c>
      <c r="C317" s="117" t="s">
        <v>58</v>
      </c>
      <c r="D317" s="118">
        <v>53060</v>
      </c>
      <c r="E317" s="116">
        <v>1944</v>
      </c>
      <c r="F317" s="109">
        <f t="shared" si="54"/>
        <v>258.01313955803306</v>
      </c>
      <c r="G317" s="119"/>
      <c r="H317" s="119"/>
      <c r="I317" s="119"/>
      <c r="J317" s="119">
        <f t="shared" si="47"/>
        <v>0</v>
      </c>
      <c r="K317" s="119"/>
      <c r="L317" s="119"/>
      <c r="M317" s="110">
        <f t="shared" si="53"/>
        <v>0</v>
      </c>
      <c r="N317" s="110" t="e">
        <f t="shared" si="45"/>
        <v>#DIV/0!</v>
      </c>
    </row>
    <row r="318" spans="1:14" ht="27" customHeight="1">
      <c r="A318" s="167" t="s">
        <v>395</v>
      </c>
      <c r="B318" s="168" t="s">
        <v>3</v>
      </c>
      <c r="C318" s="167" t="s">
        <v>396</v>
      </c>
      <c r="D318" s="169"/>
      <c r="E318" s="170">
        <f>E319</f>
        <v>0</v>
      </c>
      <c r="F318" s="173">
        <f>E318/7.5345</f>
        <v>0</v>
      </c>
      <c r="G318" s="170">
        <f aca="true" t="shared" si="59" ref="G318:L318">G319</f>
        <v>0</v>
      </c>
      <c r="H318" s="170">
        <f t="shared" si="59"/>
        <v>0</v>
      </c>
      <c r="I318" s="170">
        <f t="shared" si="59"/>
        <v>100000</v>
      </c>
      <c r="J318" s="177">
        <f t="shared" si="47"/>
        <v>753450</v>
      </c>
      <c r="K318" s="170">
        <f t="shared" si="59"/>
        <v>270</v>
      </c>
      <c r="L318" s="170">
        <f t="shared" si="59"/>
        <v>270</v>
      </c>
      <c r="M318" s="171" t="e">
        <f t="shared" si="53"/>
        <v>#DIV/0!</v>
      </c>
      <c r="N318" s="110" t="e">
        <f t="shared" si="45"/>
        <v>#DIV/0!</v>
      </c>
    </row>
    <row r="319" spans="1:14" ht="27" customHeight="1">
      <c r="A319" s="113"/>
      <c r="B319" s="112">
        <v>3</v>
      </c>
      <c r="C319" s="112" t="s">
        <v>168</v>
      </c>
      <c r="D319" s="114"/>
      <c r="E319" s="115">
        <f aca="true" t="shared" si="60" ref="E319:L320">SUM(E320)</f>
        <v>0</v>
      </c>
      <c r="F319" s="149">
        <f>E319/7.5345</f>
        <v>0</v>
      </c>
      <c r="G319" s="120">
        <f t="shared" si="60"/>
        <v>0</v>
      </c>
      <c r="H319" s="120">
        <f t="shared" si="60"/>
        <v>0</v>
      </c>
      <c r="I319" s="120">
        <f t="shared" si="60"/>
        <v>100000</v>
      </c>
      <c r="J319" s="119">
        <f t="shared" si="47"/>
        <v>753450</v>
      </c>
      <c r="K319" s="115">
        <f t="shared" si="60"/>
        <v>270</v>
      </c>
      <c r="L319" s="115">
        <f t="shared" si="60"/>
        <v>270</v>
      </c>
      <c r="M319" s="110" t="e">
        <f t="shared" si="53"/>
        <v>#DIV/0!</v>
      </c>
      <c r="N319" s="110" t="e">
        <f t="shared" si="45"/>
        <v>#DIV/0!</v>
      </c>
    </row>
    <row r="320" spans="1:14" ht="27" customHeight="1">
      <c r="A320" s="113"/>
      <c r="B320" s="112">
        <v>32</v>
      </c>
      <c r="C320" s="112" t="s">
        <v>167</v>
      </c>
      <c r="D320" s="114"/>
      <c r="E320" s="115">
        <f t="shared" si="60"/>
        <v>0</v>
      </c>
      <c r="F320" s="149">
        <f>E320/7.5345</f>
        <v>0</v>
      </c>
      <c r="G320" s="120">
        <f t="shared" si="60"/>
        <v>0</v>
      </c>
      <c r="H320" s="120">
        <f t="shared" si="60"/>
        <v>0</v>
      </c>
      <c r="I320" s="120">
        <f t="shared" si="60"/>
        <v>100000</v>
      </c>
      <c r="J320" s="119">
        <f t="shared" si="47"/>
        <v>753450</v>
      </c>
      <c r="K320" s="115">
        <v>270</v>
      </c>
      <c r="L320" s="115">
        <v>270</v>
      </c>
      <c r="M320" s="110" t="e">
        <f t="shared" si="53"/>
        <v>#DIV/0!</v>
      </c>
      <c r="N320" s="110" t="e">
        <f t="shared" si="45"/>
        <v>#DIV/0!</v>
      </c>
    </row>
    <row r="321" spans="1:14" ht="27" customHeight="1">
      <c r="A321" s="113"/>
      <c r="B321" s="112" t="s">
        <v>37</v>
      </c>
      <c r="C321" s="112" t="s">
        <v>38</v>
      </c>
      <c r="D321" s="114"/>
      <c r="E321" s="115">
        <f>SUM(E322)</f>
        <v>0</v>
      </c>
      <c r="F321" s="149">
        <f>E321/7.5345</f>
        <v>0</v>
      </c>
      <c r="G321" s="119">
        <v>0</v>
      </c>
      <c r="H321" s="119">
        <v>0</v>
      </c>
      <c r="I321" s="119">
        <v>100000</v>
      </c>
      <c r="J321" s="119">
        <f t="shared" si="47"/>
        <v>753450</v>
      </c>
      <c r="K321" s="120"/>
      <c r="L321" s="120"/>
      <c r="M321" s="110" t="e">
        <f t="shared" si="53"/>
        <v>#DIV/0!</v>
      </c>
      <c r="N321" s="110" t="e">
        <f t="shared" si="45"/>
        <v>#DIV/0!</v>
      </c>
    </row>
    <row r="322" spans="1:14" ht="27" customHeight="1">
      <c r="A322" s="117"/>
      <c r="B322" s="117" t="s">
        <v>57</v>
      </c>
      <c r="C322" s="117" t="s">
        <v>58</v>
      </c>
      <c r="D322" s="118">
        <v>53082</v>
      </c>
      <c r="E322" s="116">
        <v>0</v>
      </c>
      <c r="F322" s="109">
        <v>0</v>
      </c>
      <c r="G322" s="119"/>
      <c r="H322" s="119"/>
      <c r="I322" s="119"/>
      <c r="J322" s="119">
        <f t="shared" si="47"/>
        <v>0</v>
      </c>
      <c r="K322" s="119"/>
      <c r="L322" s="119"/>
      <c r="M322" s="110" t="e">
        <f t="shared" si="53"/>
        <v>#DIV/0!</v>
      </c>
      <c r="N322" s="110" t="e">
        <f t="shared" si="45"/>
        <v>#DIV/0!</v>
      </c>
    </row>
    <row r="323" spans="1:14" ht="27" customHeight="1">
      <c r="A323" s="167" t="s">
        <v>397</v>
      </c>
      <c r="B323" s="168" t="s">
        <v>3</v>
      </c>
      <c r="C323" s="167" t="s">
        <v>398</v>
      </c>
      <c r="D323" s="169"/>
      <c r="E323" s="170">
        <f>E324</f>
        <v>0</v>
      </c>
      <c r="F323" s="173">
        <f>E323/7.5345</f>
        <v>0</v>
      </c>
      <c r="G323" s="170">
        <f aca="true" t="shared" si="61" ref="G323:L323">G324</f>
        <v>0</v>
      </c>
      <c r="H323" s="170">
        <f t="shared" si="61"/>
        <v>0</v>
      </c>
      <c r="I323" s="170">
        <v>1190.82</v>
      </c>
      <c r="J323" s="177">
        <f t="shared" si="47"/>
        <v>8972.23329</v>
      </c>
      <c r="K323" s="170">
        <f t="shared" si="61"/>
        <v>0</v>
      </c>
      <c r="L323" s="170">
        <f t="shared" si="61"/>
        <v>0</v>
      </c>
      <c r="M323" s="171" t="e">
        <f t="shared" si="53"/>
        <v>#DIV/0!</v>
      </c>
      <c r="N323" s="110" t="e">
        <f t="shared" si="45"/>
        <v>#DIV/0!</v>
      </c>
    </row>
    <row r="324" spans="1:14" ht="27" customHeight="1">
      <c r="A324" s="113"/>
      <c r="B324" s="112">
        <v>3</v>
      </c>
      <c r="C324" s="112" t="s">
        <v>168</v>
      </c>
      <c r="D324" s="114"/>
      <c r="E324" s="115">
        <v>0</v>
      </c>
      <c r="F324" s="149">
        <f>E324/7.5345</f>
        <v>0</v>
      </c>
      <c r="G324" s="149">
        <f>F324/7.5345</f>
        <v>0</v>
      </c>
      <c r="H324" s="149">
        <f>G324/7.5345</f>
        <v>0</v>
      </c>
      <c r="I324" s="149">
        <f>H324/7.5345</f>
        <v>0</v>
      </c>
      <c r="J324" s="149">
        <f>I324/7.5345</f>
        <v>0</v>
      </c>
      <c r="K324" s="115">
        <v>0</v>
      </c>
      <c r="L324" s="115">
        <v>0</v>
      </c>
      <c r="M324" s="110" t="e">
        <f t="shared" si="53"/>
        <v>#DIV/0!</v>
      </c>
      <c r="N324" s="110" t="e">
        <f t="shared" si="45"/>
        <v>#DIV/0!</v>
      </c>
    </row>
    <row r="325" spans="1:14" ht="27" customHeight="1">
      <c r="A325" s="113"/>
      <c r="B325" s="112">
        <v>381</v>
      </c>
      <c r="C325" s="112" t="s">
        <v>349</v>
      </c>
      <c r="D325" s="114"/>
      <c r="E325" s="115">
        <f>SUM(E326)</f>
        <v>0</v>
      </c>
      <c r="F325" s="109">
        <f>E325/7.5345</f>
        <v>0</v>
      </c>
      <c r="G325" s="119">
        <v>0</v>
      </c>
      <c r="H325" s="119">
        <v>0</v>
      </c>
      <c r="I325" s="119">
        <v>0</v>
      </c>
      <c r="J325" s="119">
        <f t="shared" si="47"/>
        <v>0</v>
      </c>
      <c r="K325" s="120"/>
      <c r="L325" s="120"/>
      <c r="M325" s="110" t="e">
        <f t="shared" si="53"/>
        <v>#DIV/0!</v>
      </c>
      <c r="N325" s="110" t="e">
        <f t="shared" si="45"/>
        <v>#DIV/0!</v>
      </c>
    </row>
    <row r="326" spans="1:14" ht="27" customHeight="1">
      <c r="A326" s="117"/>
      <c r="B326" s="117">
        <v>3812</v>
      </c>
      <c r="C326" s="117" t="s">
        <v>347</v>
      </c>
      <c r="D326" s="118">
        <v>62300</v>
      </c>
      <c r="E326" s="116">
        <v>0</v>
      </c>
      <c r="F326" s="109">
        <f>E326/7.5345</f>
        <v>0</v>
      </c>
      <c r="G326" s="119"/>
      <c r="H326" s="119"/>
      <c r="I326" s="119">
        <v>1190.82</v>
      </c>
      <c r="J326" s="119">
        <f t="shared" si="47"/>
        <v>8972.23329</v>
      </c>
      <c r="K326" s="119"/>
      <c r="L326" s="119"/>
      <c r="M326" s="110" t="e">
        <f t="shared" si="53"/>
        <v>#DIV/0!</v>
      </c>
      <c r="N326" s="110" t="e">
        <f t="shared" si="45"/>
        <v>#DIV/0!</v>
      </c>
    </row>
    <row r="327" spans="1:14" ht="27" customHeight="1">
      <c r="A327" s="165">
        <v>2401</v>
      </c>
      <c r="B327" s="166" t="s">
        <v>2</v>
      </c>
      <c r="C327" s="165" t="s">
        <v>310</v>
      </c>
      <c r="D327" s="166"/>
      <c r="E327" s="150">
        <f>SUM(E328+E334+E339)</f>
        <v>322851.18</v>
      </c>
      <c r="F327" s="150">
        <f>SUM(F328+F334+F339)</f>
        <v>42849.71530957595</v>
      </c>
      <c r="G327" s="151">
        <f aca="true" t="shared" si="62" ref="G327:L327">SUM(G328+G334)</f>
        <v>0</v>
      </c>
      <c r="H327" s="151">
        <f t="shared" si="62"/>
        <v>0</v>
      </c>
      <c r="I327" s="151">
        <f>SUM(I328+I334)</f>
        <v>11265.52</v>
      </c>
      <c r="J327" s="176">
        <f t="shared" si="47"/>
        <v>84880.06044</v>
      </c>
      <c r="K327" s="150">
        <f t="shared" si="62"/>
        <v>0</v>
      </c>
      <c r="L327" s="150">
        <f t="shared" si="62"/>
        <v>0</v>
      </c>
      <c r="M327" s="152">
        <f t="shared" si="53"/>
        <v>0</v>
      </c>
      <c r="N327" s="110" t="e">
        <f t="shared" si="45"/>
        <v>#DIV/0!</v>
      </c>
    </row>
    <row r="328" spans="1:14" ht="27" customHeight="1">
      <c r="A328" s="167" t="s">
        <v>311</v>
      </c>
      <c r="B328" s="168" t="s">
        <v>3</v>
      </c>
      <c r="C328" s="167" t="s">
        <v>312</v>
      </c>
      <c r="D328" s="169"/>
      <c r="E328" s="170">
        <f>E329</f>
        <v>0</v>
      </c>
      <c r="F328" s="173">
        <f t="shared" si="54"/>
        <v>0</v>
      </c>
      <c r="G328" s="170">
        <f aca="true" t="shared" si="63" ref="G328:L328">G329</f>
        <v>0</v>
      </c>
      <c r="H328" s="170">
        <f t="shared" si="63"/>
        <v>0</v>
      </c>
      <c r="I328" s="170">
        <f t="shared" si="63"/>
        <v>11265.52</v>
      </c>
      <c r="J328" s="177">
        <f t="shared" si="47"/>
        <v>84880.06044</v>
      </c>
      <c r="K328" s="170">
        <f t="shared" si="63"/>
        <v>0</v>
      </c>
      <c r="L328" s="170">
        <f t="shared" si="63"/>
        <v>0</v>
      </c>
      <c r="M328" s="171" t="e">
        <f t="shared" si="53"/>
        <v>#DIV/0!</v>
      </c>
      <c r="N328" s="110" t="e">
        <f t="shared" si="45"/>
        <v>#DIV/0!</v>
      </c>
    </row>
    <row r="329" spans="1:14" ht="27" customHeight="1">
      <c r="A329" s="113"/>
      <c r="B329" s="112">
        <v>3</v>
      </c>
      <c r="C329" s="112" t="s">
        <v>168</v>
      </c>
      <c r="D329" s="114"/>
      <c r="E329" s="115">
        <f>SUM(E330,E504)</f>
        <v>0</v>
      </c>
      <c r="F329" s="149">
        <f t="shared" si="54"/>
        <v>0</v>
      </c>
      <c r="G329" s="120">
        <f aca="true" t="shared" si="64" ref="G329:L329">SUM(G330,G504)</f>
        <v>0</v>
      </c>
      <c r="H329" s="120">
        <f t="shared" si="64"/>
        <v>0</v>
      </c>
      <c r="I329" s="120">
        <f>SUM(I330,I504)</f>
        <v>11265.52</v>
      </c>
      <c r="J329" s="119">
        <f t="shared" si="47"/>
        <v>84880.06044</v>
      </c>
      <c r="K329" s="115">
        <f t="shared" si="64"/>
        <v>0</v>
      </c>
      <c r="L329" s="115">
        <f t="shared" si="64"/>
        <v>0</v>
      </c>
      <c r="M329" s="110" t="e">
        <f t="shared" si="53"/>
        <v>#DIV/0!</v>
      </c>
      <c r="N329" s="110" t="e">
        <f t="shared" si="45"/>
        <v>#DIV/0!</v>
      </c>
    </row>
    <row r="330" spans="1:14" ht="27" customHeight="1">
      <c r="A330" s="113"/>
      <c r="B330" s="112">
        <v>32</v>
      </c>
      <c r="C330" s="112" t="s">
        <v>167</v>
      </c>
      <c r="D330" s="114"/>
      <c r="E330" s="115">
        <f>SUM(E331)</f>
        <v>0</v>
      </c>
      <c r="F330" s="149">
        <f t="shared" si="54"/>
        <v>0</v>
      </c>
      <c r="G330" s="120">
        <f aca="true" t="shared" si="65" ref="G330:L330">SUM(G331)</f>
        <v>0</v>
      </c>
      <c r="H330" s="120">
        <f t="shared" si="65"/>
        <v>0</v>
      </c>
      <c r="I330" s="120">
        <v>11265.52</v>
      </c>
      <c r="J330" s="119">
        <f t="shared" si="47"/>
        <v>84880.06044</v>
      </c>
      <c r="K330" s="115">
        <f t="shared" si="65"/>
        <v>0</v>
      </c>
      <c r="L330" s="115">
        <f t="shared" si="65"/>
        <v>0</v>
      </c>
      <c r="M330" s="110" t="e">
        <f t="shared" si="53"/>
        <v>#DIV/0!</v>
      </c>
      <c r="N330" s="110" t="e">
        <f t="shared" si="45"/>
        <v>#DIV/0!</v>
      </c>
    </row>
    <row r="331" spans="1:14" ht="27" customHeight="1">
      <c r="A331" s="113"/>
      <c r="B331" s="112" t="s">
        <v>14</v>
      </c>
      <c r="C331" s="112" t="s">
        <v>15</v>
      </c>
      <c r="D331" s="114"/>
      <c r="E331" s="115">
        <f>SUM(E332:E333)</f>
        <v>0</v>
      </c>
      <c r="F331" s="149">
        <f t="shared" si="54"/>
        <v>0</v>
      </c>
      <c r="G331" s="119">
        <v>0</v>
      </c>
      <c r="H331" s="119">
        <v>0</v>
      </c>
      <c r="I331" s="119">
        <v>11265.52</v>
      </c>
      <c r="J331" s="119">
        <f t="shared" si="47"/>
        <v>84880.06044</v>
      </c>
      <c r="K331" s="120">
        <f>SUM(K332+K333)</f>
        <v>0</v>
      </c>
      <c r="L331" s="120">
        <f>SUM(L332+L333)</f>
        <v>0</v>
      </c>
      <c r="M331" s="110" t="e">
        <f t="shared" si="53"/>
        <v>#DIV/0!</v>
      </c>
      <c r="N331" s="110" t="e">
        <f t="shared" si="45"/>
        <v>#DIV/0!</v>
      </c>
    </row>
    <row r="332" spans="1:14" ht="27" customHeight="1">
      <c r="A332" s="117"/>
      <c r="B332" s="117">
        <v>3232</v>
      </c>
      <c r="C332" s="117" t="s">
        <v>23</v>
      </c>
      <c r="D332" s="118">
        <v>11011</v>
      </c>
      <c r="E332" s="116">
        <v>0</v>
      </c>
      <c r="F332" s="109">
        <f t="shared" si="54"/>
        <v>0</v>
      </c>
      <c r="G332" s="119">
        <v>0</v>
      </c>
      <c r="H332" s="119">
        <v>0</v>
      </c>
      <c r="I332" s="119">
        <v>0</v>
      </c>
      <c r="J332" s="119">
        <f t="shared" si="47"/>
        <v>0</v>
      </c>
      <c r="K332" s="119">
        <v>0</v>
      </c>
      <c r="L332" s="119">
        <v>0</v>
      </c>
      <c r="M332" s="110" t="e">
        <f t="shared" si="53"/>
        <v>#DIV/0!</v>
      </c>
      <c r="N332" s="110" t="e">
        <f t="shared" si="45"/>
        <v>#DIV/0!</v>
      </c>
    </row>
    <row r="333" spans="1:14" ht="27" customHeight="1">
      <c r="A333" s="117"/>
      <c r="B333" s="117">
        <v>3232</v>
      </c>
      <c r="C333" s="117" t="s">
        <v>23</v>
      </c>
      <c r="D333" s="118">
        <v>48010</v>
      </c>
      <c r="E333" s="116">
        <v>0</v>
      </c>
      <c r="F333" s="109">
        <f t="shared" si="54"/>
        <v>0</v>
      </c>
      <c r="G333" s="119">
        <v>0</v>
      </c>
      <c r="H333" s="119">
        <v>0</v>
      </c>
      <c r="I333" s="119"/>
      <c r="J333" s="119">
        <f t="shared" si="47"/>
        <v>0</v>
      </c>
      <c r="K333" s="119">
        <v>0</v>
      </c>
      <c r="L333" s="119">
        <v>0</v>
      </c>
      <c r="M333" s="110" t="e">
        <f t="shared" si="53"/>
        <v>#DIV/0!</v>
      </c>
      <c r="N333" s="110" t="e">
        <f aca="true" t="shared" si="66" ref="N333:N396">I333/H333*100</f>
        <v>#DIV/0!</v>
      </c>
    </row>
    <row r="334" spans="1:14" ht="27" customHeight="1">
      <c r="A334" s="167" t="s">
        <v>313</v>
      </c>
      <c r="B334" s="168" t="s">
        <v>3</v>
      </c>
      <c r="C334" s="167" t="s">
        <v>314</v>
      </c>
      <c r="D334" s="169"/>
      <c r="E334" s="170">
        <f>E335</f>
        <v>308066.18</v>
      </c>
      <c r="F334" s="173">
        <f t="shared" si="54"/>
        <v>40887.4085871657</v>
      </c>
      <c r="G334" s="170">
        <f aca="true" t="shared" si="67" ref="G334:L334">G335</f>
        <v>0</v>
      </c>
      <c r="H334" s="170">
        <f t="shared" si="67"/>
        <v>0</v>
      </c>
      <c r="I334" s="170">
        <f t="shared" si="67"/>
        <v>0</v>
      </c>
      <c r="J334" s="177">
        <f t="shared" si="47"/>
        <v>0</v>
      </c>
      <c r="K334" s="170">
        <f t="shared" si="67"/>
        <v>0</v>
      </c>
      <c r="L334" s="170">
        <f t="shared" si="67"/>
        <v>0</v>
      </c>
      <c r="M334" s="171">
        <f t="shared" si="53"/>
        <v>0</v>
      </c>
      <c r="N334" s="110" t="e">
        <f t="shared" si="66"/>
        <v>#DIV/0!</v>
      </c>
    </row>
    <row r="335" spans="1:14" ht="27" customHeight="1">
      <c r="A335" s="113"/>
      <c r="B335" s="112">
        <v>3</v>
      </c>
      <c r="C335" s="112" t="s">
        <v>168</v>
      </c>
      <c r="D335" s="114"/>
      <c r="E335" s="115">
        <f>SUM(E336,E510)</f>
        <v>308066.18</v>
      </c>
      <c r="F335" s="149">
        <f t="shared" si="54"/>
        <v>40887.4085871657</v>
      </c>
      <c r="G335" s="120">
        <f aca="true" t="shared" si="68" ref="G335:L335">SUM(G336,G510)</f>
        <v>0</v>
      </c>
      <c r="H335" s="120">
        <f t="shared" si="68"/>
        <v>0</v>
      </c>
      <c r="I335" s="120">
        <f>SUM(I336,I510)</f>
        <v>0</v>
      </c>
      <c r="J335" s="119">
        <f t="shared" si="47"/>
        <v>0</v>
      </c>
      <c r="K335" s="115">
        <f t="shared" si="68"/>
        <v>0</v>
      </c>
      <c r="L335" s="115">
        <f t="shared" si="68"/>
        <v>0</v>
      </c>
      <c r="M335" s="110">
        <f aca="true" t="shared" si="69" ref="M335:M366">G335/E335*100</f>
        <v>0</v>
      </c>
      <c r="N335" s="110" t="e">
        <f t="shared" si="66"/>
        <v>#DIV/0!</v>
      </c>
    </row>
    <row r="336" spans="1:14" ht="27" customHeight="1">
      <c r="A336" s="113"/>
      <c r="B336" s="112">
        <v>32</v>
      </c>
      <c r="C336" s="112" t="s">
        <v>167</v>
      </c>
      <c r="D336" s="114"/>
      <c r="E336" s="115">
        <f>SUM(E337)</f>
        <v>308066.18</v>
      </c>
      <c r="F336" s="149">
        <f t="shared" si="54"/>
        <v>40887.4085871657</v>
      </c>
      <c r="G336" s="120">
        <f aca="true" t="shared" si="70" ref="G336:L336">SUM(G337)</f>
        <v>0</v>
      </c>
      <c r="H336" s="120">
        <f t="shared" si="70"/>
        <v>0</v>
      </c>
      <c r="I336" s="120">
        <f t="shared" si="70"/>
        <v>0</v>
      </c>
      <c r="J336" s="119">
        <f t="shared" si="47"/>
        <v>0</v>
      </c>
      <c r="K336" s="115">
        <f t="shared" si="70"/>
        <v>0</v>
      </c>
      <c r="L336" s="115">
        <f t="shared" si="70"/>
        <v>0</v>
      </c>
      <c r="M336" s="110">
        <f t="shared" si="69"/>
        <v>0</v>
      </c>
      <c r="N336" s="110" t="e">
        <f t="shared" si="66"/>
        <v>#DIV/0!</v>
      </c>
    </row>
    <row r="337" spans="1:14" ht="27" customHeight="1">
      <c r="A337" s="113"/>
      <c r="B337" s="112" t="s">
        <v>14</v>
      </c>
      <c r="C337" s="112" t="s">
        <v>15</v>
      </c>
      <c r="D337" s="114"/>
      <c r="E337" s="115">
        <f>SUM(E338)</f>
        <v>308066.18</v>
      </c>
      <c r="F337" s="149">
        <f t="shared" si="54"/>
        <v>40887.4085871657</v>
      </c>
      <c r="G337" s="119">
        <v>0</v>
      </c>
      <c r="H337" s="119">
        <v>0</v>
      </c>
      <c r="I337" s="119">
        <v>0</v>
      </c>
      <c r="J337" s="119">
        <f t="shared" si="47"/>
        <v>0</v>
      </c>
      <c r="K337" s="120">
        <f>SUM(K338)</f>
        <v>0</v>
      </c>
      <c r="L337" s="120">
        <f>SUM(L338)</f>
        <v>0</v>
      </c>
      <c r="M337" s="110">
        <f t="shared" si="69"/>
        <v>0</v>
      </c>
      <c r="N337" s="110" t="e">
        <f t="shared" si="66"/>
        <v>#DIV/0!</v>
      </c>
    </row>
    <row r="338" spans="1:14" ht="27" customHeight="1">
      <c r="A338" s="117"/>
      <c r="B338" s="117">
        <v>3232</v>
      </c>
      <c r="C338" s="117" t="s">
        <v>23</v>
      </c>
      <c r="D338" s="118">
        <v>11001</v>
      </c>
      <c r="E338" s="116">
        <v>308066.18</v>
      </c>
      <c r="F338" s="109">
        <f t="shared" si="54"/>
        <v>40887.4085871657</v>
      </c>
      <c r="G338" s="119">
        <v>0</v>
      </c>
      <c r="H338" s="119">
        <v>0</v>
      </c>
      <c r="I338" s="119">
        <v>0</v>
      </c>
      <c r="J338" s="119">
        <f t="shared" si="47"/>
        <v>0</v>
      </c>
      <c r="K338" s="119">
        <v>0</v>
      </c>
      <c r="L338" s="119">
        <v>0</v>
      </c>
      <c r="M338" s="110">
        <f t="shared" si="69"/>
        <v>0</v>
      </c>
      <c r="N338" s="110" t="e">
        <f t="shared" si="66"/>
        <v>#DIV/0!</v>
      </c>
    </row>
    <row r="339" spans="1:14" ht="27" customHeight="1">
      <c r="A339" s="167" t="s">
        <v>394</v>
      </c>
      <c r="B339" s="168" t="s">
        <v>3</v>
      </c>
      <c r="C339" s="167" t="s">
        <v>314</v>
      </c>
      <c r="D339" s="169"/>
      <c r="E339" s="170">
        <f>E340</f>
        <v>14785</v>
      </c>
      <c r="F339" s="173">
        <f>E339/7.5345</f>
        <v>1962.306722410246</v>
      </c>
      <c r="G339" s="170">
        <f aca="true" t="shared" si="71" ref="G339:L339">G340</f>
        <v>0</v>
      </c>
      <c r="H339" s="170">
        <f t="shared" si="71"/>
        <v>0</v>
      </c>
      <c r="I339" s="170">
        <f t="shared" si="71"/>
        <v>0</v>
      </c>
      <c r="J339" s="190">
        <f t="shared" si="47"/>
        <v>0</v>
      </c>
      <c r="K339" s="170">
        <f t="shared" si="71"/>
        <v>0</v>
      </c>
      <c r="L339" s="170">
        <f t="shared" si="71"/>
        <v>0</v>
      </c>
      <c r="M339" s="171">
        <f t="shared" si="69"/>
        <v>0</v>
      </c>
      <c r="N339" s="110" t="e">
        <f t="shared" si="66"/>
        <v>#DIV/0!</v>
      </c>
    </row>
    <row r="340" spans="1:14" ht="27" customHeight="1">
      <c r="A340" s="113"/>
      <c r="B340" s="112">
        <v>3</v>
      </c>
      <c r="C340" s="112" t="s">
        <v>168</v>
      </c>
      <c r="D340" s="114"/>
      <c r="E340" s="115">
        <f>SUM(E341,E515)</f>
        <v>14785</v>
      </c>
      <c r="F340" s="149">
        <f>E340/7.5345</f>
        <v>1962.306722410246</v>
      </c>
      <c r="G340" s="120">
        <f>SUM(G341,G515)</f>
        <v>0</v>
      </c>
      <c r="H340" s="120">
        <f>SUM(H341,H515)</f>
        <v>0</v>
      </c>
      <c r="I340" s="120">
        <f>SUM(I341,I515)</f>
        <v>0</v>
      </c>
      <c r="J340" s="119">
        <f t="shared" si="47"/>
        <v>0</v>
      </c>
      <c r="K340" s="115">
        <f>SUM(K341,K515)</f>
        <v>0</v>
      </c>
      <c r="L340" s="115">
        <f>SUM(L341,L515)</f>
        <v>0</v>
      </c>
      <c r="M340" s="110">
        <f t="shared" si="69"/>
        <v>0</v>
      </c>
      <c r="N340" s="110" t="e">
        <f t="shared" si="66"/>
        <v>#DIV/0!</v>
      </c>
    </row>
    <row r="341" spans="1:14" ht="27" customHeight="1">
      <c r="A341" s="113"/>
      <c r="B341" s="112">
        <v>32</v>
      </c>
      <c r="C341" s="112" t="s">
        <v>167</v>
      </c>
      <c r="D341" s="114"/>
      <c r="E341" s="115">
        <f>SUM(E342)</f>
        <v>14785</v>
      </c>
      <c r="F341" s="149">
        <f>E341/7.5345</f>
        <v>1962.306722410246</v>
      </c>
      <c r="G341" s="120">
        <f aca="true" t="shared" si="72" ref="G341:L341">SUM(G342)</f>
        <v>0</v>
      </c>
      <c r="H341" s="120">
        <f t="shared" si="72"/>
        <v>0</v>
      </c>
      <c r="I341" s="120">
        <f t="shared" si="72"/>
        <v>0</v>
      </c>
      <c r="J341" s="119">
        <f t="shared" si="47"/>
        <v>0</v>
      </c>
      <c r="K341" s="115">
        <f t="shared" si="72"/>
        <v>0</v>
      </c>
      <c r="L341" s="115">
        <f t="shared" si="72"/>
        <v>0</v>
      </c>
      <c r="M341" s="110">
        <f t="shared" si="69"/>
        <v>0</v>
      </c>
      <c r="N341" s="110" t="e">
        <f t="shared" si="66"/>
        <v>#DIV/0!</v>
      </c>
    </row>
    <row r="342" spans="1:14" ht="27" customHeight="1">
      <c r="A342" s="113"/>
      <c r="B342" s="112" t="s">
        <v>14</v>
      </c>
      <c r="C342" s="112" t="s">
        <v>15</v>
      </c>
      <c r="D342" s="114"/>
      <c r="E342" s="115">
        <f>SUM(E343)</f>
        <v>14785</v>
      </c>
      <c r="F342" s="149">
        <f>E342/7.5345</f>
        <v>1962.306722410246</v>
      </c>
      <c r="G342" s="119">
        <v>0</v>
      </c>
      <c r="H342" s="119">
        <v>0</v>
      </c>
      <c r="I342" s="119">
        <v>0</v>
      </c>
      <c r="J342" s="119">
        <f t="shared" si="47"/>
        <v>0</v>
      </c>
      <c r="K342" s="120">
        <f>SUM(K343)</f>
        <v>0</v>
      </c>
      <c r="L342" s="120">
        <f>SUM(L343)</f>
        <v>0</v>
      </c>
      <c r="M342" s="110">
        <f t="shared" si="69"/>
        <v>0</v>
      </c>
      <c r="N342" s="110" t="e">
        <f t="shared" si="66"/>
        <v>#DIV/0!</v>
      </c>
    </row>
    <row r="343" spans="1:14" ht="27" customHeight="1">
      <c r="A343" s="117"/>
      <c r="B343" s="117">
        <v>3232</v>
      </c>
      <c r="C343" s="117" t="s">
        <v>23</v>
      </c>
      <c r="D343" s="118">
        <v>11001</v>
      </c>
      <c r="E343" s="116">
        <v>14785</v>
      </c>
      <c r="F343" s="109">
        <f>E343/7.5345</f>
        <v>1962.306722410246</v>
      </c>
      <c r="G343" s="119">
        <v>0</v>
      </c>
      <c r="H343" s="119">
        <v>0</v>
      </c>
      <c r="I343" s="119">
        <v>0</v>
      </c>
      <c r="J343" s="119">
        <f aca="true" t="shared" si="73" ref="J343:J411">I343*7.5345</f>
        <v>0</v>
      </c>
      <c r="K343" s="119">
        <v>0</v>
      </c>
      <c r="L343" s="119">
        <v>0</v>
      </c>
      <c r="M343" s="110">
        <f t="shared" si="69"/>
        <v>0</v>
      </c>
      <c r="N343" s="110" t="e">
        <f t="shared" si="66"/>
        <v>#DIV/0!</v>
      </c>
    </row>
    <row r="344" spans="1:14" ht="27" customHeight="1">
      <c r="A344" s="165">
        <v>2403</v>
      </c>
      <c r="B344" s="166" t="s">
        <v>2</v>
      </c>
      <c r="C344" s="165" t="s">
        <v>315</v>
      </c>
      <c r="D344" s="166"/>
      <c r="E344" s="150">
        <f aca="true" t="shared" si="74" ref="E344:L344">SUM(E345+E350)</f>
        <v>0</v>
      </c>
      <c r="F344" s="150">
        <f t="shared" si="74"/>
        <v>0</v>
      </c>
      <c r="G344" s="151">
        <f t="shared" si="74"/>
        <v>0</v>
      </c>
      <c r="H344" s="151">
        <f t="shared" si="74"/>
        <v>0</v>
      </c>
      <c r="I344" s="151">
        <f>SUM(I345+I350)</f>
        <v>0</v>
      </c>
      <c r="J344" s="176">
        <f t="shared" si="73"/>
        <v>0</v>
      </c>
      <c r="K344" s="150">
        <f t="shared" si="74"/>
        <v>0</v>
      </c>
      <c r="L344" s="150">
        <f t="shared" si="74"/>
        <v>0</v>
      </c>
      <c r="M344" s="152" t="e">
        <f t="shared" si="69"/>
        <v>#DIV/0!</v>
      </c>
      <c r="N344" s="110" t="e">
        <f t="shared" si="66"/>
        <v>#DIV/0!</v>
      </c>
    </row>
    <row r="345" spans="1:14" ht="27" customHeight="1">
      <c r="A345" s="167" t="s">
        <v>316</v>
      </c>
      <c r="B345" s="168" t="s">
        <v>3</v>
      </c>
      <c r="C345" s="167" t="s">
        <v>317</v>
      </c>
      <c r="D345" s="169"/>
      <c r="E345" s="170">
        <f>E346</f>
        <v>0</v>
      </c>
      <c r="F345" s="173">
        <f t="shared" si="54"/>
        <v>0</v>
      </c>
      <c r="G345" s="170">
        <f>G346</f>
        <v>0</v>
      </c>
      <c r="H345" s="170">
        <f>H346</f>
        <v>0</v>
      </c>
      <c r="I345" s="170">
        <f>I346</f>
        <v>0</v>
      </c>
      <c r="J345" s="187">
        <f t="shared" si="73"/>
        <v>0</v>
      </c>
      <c r="K345" s="170">
        <f>K346</f>
        <v>0</v>
      </c>
      <c r="L345" s="170">
        <f>L346</f>
        <v>0</v>
      </c>
      <c r="M345" s="171" t="e">
        <f t="shared" si="69"/>
        <v>#DIV/0!</v>
      </c>
      <c r="N345" s="110" t="e">
        <f t="shared" si="66"/>
        <v>#DIV/0!</v>
      </c>
    </row>
    <row r="346" spans="1:14" ht="27" customHeight="1">
      <c r="A346" s="113"/>
      <c r="B346" s="112">
        <v>4</v>
      </c>
      <c r="C346" s="112" t="s">
        <v>172</v>
      </c>
      <c r="D346" s="114"/>
      <c r="E346" s="115">
        <f>SUM(E347)</f>
        <v>0</v>
      </c>
      <c r="F346" s="149">
        <f t="shared" si="54"/>
        <v>0</v>
      </c>
      <c r="G346" s="120">
        <f>SUM(G347)</f>
        <v>0</v>
      </c>
      <c r="H346" s="120">
        <f>SUM(H347)</f>
        <v>0</v>
      </c>
      <c r="I346" s="120">
        <f>SUM(I347)</f>
        <v>0</v>
      </c>
      <c r="J346" s="119">
        <f t="shared" si="73"/>
        <v>0</v>
      </c>
      <c r="K346" s="115">
        <f>SUM(K347)</f>
        <v>0</v>
      </c>
      <c r="L346" s="115">
        <f>SUM(L347)</f>
        <v>0</v>
      </c>
      <c r="M346" s="110" t="e">
        <f t="shared" si="69"/>
        <v>#DIV/0!</v>
      </c>
      <c r="N346" s="110" t="e">
        <f t="shared" si="66"/>
        <v>#DIV/0!</v>
      </c>
    </row>
    <row r="347" spans="1:14" ht="27" customHeight="1">
      <c r="A347" s="113"/>
      <c r="B347" s="112">
        <v>41</v>
      </c>
      <c r="C347" s="112" t="s">
        <v>173</v>
      </c>
      <c r="D347" s="114"/>
      <c r="E347" s="115">
        <f>E348</f>
        <v>0</v>
      </c>
      <c r="F347" s="149">
        <f t="shared" si="54"/>
        <v>0</v>
      </c>
      <c r="G347" s="120">
        <f aca="true" t="shared" si="75" ref="G347:L348">G348</f>
        <v>0</v>
      </c>
      <c r="H347" s="120">
        <f t="shared" si="75"/>
        <v>0</v>
      </c>
      <c r="I347" s="120">
        <f t="shared" si="75"/>
        <v>0</v>
      </c>
      <c r="J347" s="119">
        <f t="shared" si="73"/>
        <v>0</v>
      </c>
      <c r="K347" s="115">
        <f t="shared" si="75"/>
        <v>0</v>
      </c>
      <c r="L347" s="115">
        <f t="shared" si="75"/>
        <v>0</v>
      </c>
      <c r="M347" s="110" t="e">
        <f t="shared" si="69"/>
        <v>#DIV/0!</v>
      </c>
      <c r="N347" s="110" t="e">
        <f t="shared" si="66"/>
        <v>#DIV/0!</v>
      </c>
    </row>
    <row r="348" spans="1:14" ht="27" customHeight="1">
      <c r="A348" s="113"/>
      <c r="B348" s="112" t="s">
        <v>26</v>
      </c>
      <c r="C348" s="112" t="s">
        <v>27</v>
      </c>
      <c r="D348" s="114"/>
      <c r="E348" s="115">
        <f>E349</f>
        <v>0</v>
      </c>
      <c r="F348" s="149">
        <f t="shared" si="54"/>
        <v>0</v>
      </c>
      <c r="G348" s="119">
        <v>0</v>
      </c>
      <c r="H348" s="119">
        <v>0</v>
      </c>
      <c r="I348" s="119">
        <v>0</v>
      </c>
      <c r="J348" s="119">
        <f t="shared" si="73"/>
        <v>0</v>
      </c>
      <c r="K348" s="115">
        <f t="shared" si="75"/>
        <v>0</v>
      </c>
      <c r="L348" s="115">
        <f t="shared" si="75"/>
        <v>0</v>
      </c>
      <c r="M348" s="110" t="e">
        <f t="shared" si="69"/>
        <v>#DIV/0!</v>
      </c>
      <c r="N348" s="110" t="e">
        <f t="shared" si="66"/>
        <v>#DIV/0!</v>
      </c>
    </row>
    <row r="349" spans="1:14" ht="27" customHeight="1">
      <c r="A349" s="117"/>
      <c r="B349" s="117">
        <v>4126</v>
      </c>
      <c r="C349" s="117" t="s">
        <v>318</v>
      </c>
      <c r="D349" s="118">
        <v>48006</v>
      </c>
      <c r="E349" s="116">
        <v>0</v>
      </c>
      <c r="F349" s="109">
        <f t="shared" si="54"/>
        <v>0</v>
      </c>
      <c r="G349" s="119"/>
      <c r="H349" s="119"/>
      <c r="I349" s="119"/>
      <c r="J349" s="119">
        <f t="shared" si="73"/>
        <v>0</v>
      </c>
      <c r="K349" s="119">
        <v>0</v>
      </c>
      <c r="L349" s="119">
        <v>0</v>
      </c>
      <c r="M349" s="110" t="e">
        <f t="shared" si="69"/>
        <v>#DIV/0!</v>
      </c>
      <c r="N349" s="110" t="e">
        <f t="shared" si="66"/>
        <v>#DIV/0!</v>
      </c>
    </row>
    <row r="350" spans="1:14" ht="27" customHeight="1">
      <c r="A350" s="167" t="s">
        <v>319</v>
      </c>
      <c r="B350" s="168" t="s">
        <v>3</v>
      </c>
      <c r="C350" s="167" t="s">
        <v>320</v>
      </c>
      <c r="D350" s="169"/>
      <c r="E350" s="170">
        <f>E351+E355</f>
        <v>0</v>
      </c>
      <c r="F350" s="173">
        <f t="shared" si="54"/>
        <v>0</v>
      </c>
      <c r="G350" s="170">
        <f>G351+G355</f>
        <v>0</v>
      </c>
      <c r="H350" s="170">
        <f>H351+H355</f>
        <v>0</v>
      </c>
      <c r="I350" s="170">
        <f>I351+I355</f>
        <v>0</v>
      </c>
      <c r="J350" s="177">
        <f t="shared" si="73"/>
        <v>0</v>
      </c>
      <c r="K350" s="170">
        <f>K351+K355</f>
        <v>0</v>
      </c>
      <c r="L350" s="170">
        <f>L351+L355</f>
        <v>0</v>
      </c>
      <c r="M350" s="171" t="e">
        <f t="shared" si="69"/>
        <v>#DIV/0!</v>
      </c>
      <c r="N350" s="110" t="e">
        <f t="shared" si="66"/>
        <v>#DIV/0!</v>
      </c>
    </row>
    <row r="351" spans="1:14" ht="27" customHeight="1">
      <c r="A351" s="113"/>
      <c r="B351" s="112">
        <v>3</v>
      </c>
      <c r="C351" s="112" t="s">
        <v>168</v>
      </c>
      <c r="D351" s="114"/>
      <c r="E351" s="115">
        <f>SUM(E352,E521)</f>
        <v>0</v>
      </c>
      <c r="F351" s="149">
        <f t="shared" si="54"/>
        <v>0</v>
      </c>
      <c r="G351" s="120">
        <f>SUM(G352,G521)</f>
        <v>0</v>
      </c>
      <c r="H351" s="120">
        <f>SUM(H352,H521)</f>
        <v>0</v>
      </c>
      <c r="I351" s="120">
        <f>SUM(I352,I521)</f>
        <v>0</v>
      </c>
      <c r="J351" s="119">
        <f t="shared" si="73"/>
        <v>0</v>
      </c>
      <c r="K351" s="115">
        <f>SUM(K352,K521)</f>
        <v>0</v>
      </c>
      <c r="L351" s="115">
        <f>SUM(L352,L521)</f>
        <v>0</v>
      </c>
      <c r="M351" s="110" t="e">
        <f t="shared" si="69"/>
        <v>#DIV/0!</v>
      </c>
      <c r="N351" s="110" t="e">
        <f t="shared" si="66"/>
        <v>#DIV/0!</v>
      </c>
    </row>
    <row r="352" spans="1:14" ht="27" customHeight="1">
      <c r="A352" s="113"/>
      <c r="B352" s="112">
        <v>32</v>
      </c>
      <c r="C352" s="112" t="s">
        <v>167</v>
      </c>
      <c r="D352" s="114"/>
      <c r="E352" s="115">
        <f>SUM(E353)</f>
        <v>0</v>
      </c>
      <c r="F352" s="149">
        <f t="shared" si="54"/>
        <v>0</v>
      </c>
      <c r="G352" s="120">
        <f>SUM(G353)</f>
        <v>0</v>
      </c>
      <c r="H352" s="120">
        <f>SUM(H353)</f>
        <v>0</v>
      </c>
      <c r="I352" s="120">
        <f>SUM(I353)</f>
        <v>0</v>
      </c>
      <c r="J352" s="119">
        <f t="shared" si="73"/>
        <v>0</v>
      </c>
      <c r="K352" s="115">
        <f>SUM(K353)</f>
        <v>0</v>
      </c>
      <c r="L352" s="115">
        <f>SUM(L353)</f>
        <v>0</v>
      </c>
      <c r="M352" s="110" t="e">
        <f t="shared" si="69"/>
        <v>#DIV/0!</v>
      </c>
      <c r="N352" s="110" t="e">
        <f t="shared" si="66"/>
        <v>#DIV/0!</v>
      </c>
    </row>
    <row r="353" spans="1:14" ht="27" customHeight="1">
      <c r="A353" s="113"/>
      <c r="B353" s="112" t="s">
        <v>14</v>
      </c>
      <c r="C353" s="112" t="s">
        <v>15</v>
      </c>
      <c r="D353" s="114"/>
      <c r="E353" s="115">
        <f>SUM(E354)</f>
        <v>0</v>
      </c>
      <c r="F353" s="149">
        <f t="shared" si="54"/>
        <v>0</v>
      </c>
      <c r="G353" s="119">
        <v>0</v>
      </c>
      <c r="H353" s="119">
        <v>0</v>
      </c>
      <c r="I353" s="119">
        <v>0</v>
      </c>
      <c r="J353" s="119">
        <f t="shared" si="73"/>
        <v>0</v>
      </c>
      <c r="K353" s="120">
        <f>SUM(K354)</f>
        <v>0</v>
      </c>
      <c r="L353" s="120">
        <f>SUM(L354)</f>
        <v>0</v>
      </c>
      <c r="M353" s="110" t="e">
        <f t="shared" si="69"/>
        <v>#DIV/0!</v>
      </c>
      <c r="N353" s="110" t="e">
        <f t="shared" si="66"/>
        <v>#DIV/0!</v>
      </c>
    </row>
    <row r="354" spans="1:14" ht="27" customHeight="1">
      <c r="A354" s="117"/>
      <c r="B354" s="117">
        <v>3232</v>
      </c>
      <c r="C354" s="117" t="s">
        <v>23</v>
      </c>
      <c r="D354" s="118">
        <v>55235</v>
      </c>
      <c r="E354" s="116">
        <v>0</v>
      </c>
      <c r="F354" s="109">
        <f t="shared" si="54"/>
        <v>0</v>
      </c>
      <c r="G354" s="119">
        <v>0</v>
      </c>
      <c r="H354" s="119">
        <v>0</v>
      </c>
      <c r="I354" s="119">
        <v>0</v>
      </c>
      <c r="J354" s="119">
        <f t="shared" si="73"/>
        <v>0</v>
      </c>
      <c r="K354" s="119">
        <v>0</v>
      </c>
      <c r="L354" s="119">
        <v>0</v>
      </c>
      <c r="M354" s="110" t="e">
        <f t="shared" si="69"/>
        <v>#DIV/0!</v>
      </c>
      <c r="N354" s="110" t="e">
        <f t="shared" si="66"/>
        <v>#DIV/0!</v>
      </c>
    </row>
    <row r="355" spans="1:14" ht="27" customHeight="1">
      <c r="A355" s="113"/>
      <c r="B355" s="112">
        <v>4</v>
      </c>
      <c r="C355" s="112" t="s">
        <v>172</v>
      </c>
      <c r="D355" s="114"/>
      <c r="E355" s="115">
        <f>SUM(E356)</f>
        <v>0</v>
      </c>
      <c r="F355" s="109">
        <f t="shared" si="54"/>
        <v>0</v>
      </c>
      <c r="G355" s="120">
        <f aca="true" t="shared" si="76" ref="G355:I356">SUM(G356)</f>
        <v>0</v>
      </c>
      <c r="H355" s="120">
        <f t="shared" si="76"/>
        <v>0</v>
      </c>
      <c r="I355" s="120">
        <f t="shared" si="76"/>
        <v>0</v>
      </c>
      <c r="J355" s="119">
        <f t="shared" si="73"/>
        <v>0</v>
      </c>
      <c r="K355" s="115">
        <f>SUM(K356)</f>
        <v>0</v>
      </c>
      <c r="L355" s="115">
        <f>SUM(L356)</f>
        <v>0</v>
      </c>
      <c r="M355" s="110" t="e">
        <f t="shared" si="69"/>
        <v>#DIV/0!</v>
      </c>
      <c r="N355" s="110" t="e">
        <f t="shared" si="66"/>
        <v>#DIV/0!</v>
      </c>
    </row>
    <row r="356" spans="1:14" ht="27" customHeight="1">
      <c r="A356" s="113"/>
      <c r="B356" s="112">
        <v>45</v>
      </c>
      <c r="C356" s="112" t="s">
        <v>321</v>
      </c>
      <c r="D356" s="114"/>
      <c r="E356" s="115">
        <f>SUM(E357,)</f>
        <v>0</v>
      </c>
      <c r="F356" s="109">
        <f t="shared" si="54"/>
        <v>0</v>
      </c>
      <c r="G356" s="120">
        <f t="shared" si="76"/>
        <v>0</v>
      </c>
      <c r="H356" s="120">
        <f t="shared" si="76"/>
        <v>0</v>
      </c>
      <c r="I356" s="120">
        <f t="shared" si="76"/>
        <v>0</v>
      </c>
      <c r="J356" s="119">
        <f t="shared" si="73"/>
        <v>0</v>
      </c>
      <c r="K356" s="120">
        <f>SUM(K357,)</f>
        <v>0</v>
      </c>
      <c r="L356" s="120">
        <f>SUM(L357,)</f>
        <v>0</v>
      </c>
      <c r="M356" s="110" t="e">
        <f t="shared" si="69"/>
        <v>#DIV/0!</v>
      </c>
      <c r="N356" s="110" t="e">
        <f t="shared" si="66"/>
        <v>#DIV/0!</v>
      </c>
    </row>
    <row r="357" spans="1:14" ht="27" customHeight="1">
      <c r="A357" s="113"/>
      <c r="B357" s="112">
        <v>451</v>
      </c>
      <c r="C357" s="112" t="s">
        <v>322</v>
      </c>
      <c r="D357" s="114"/>
      <c r="E357" s="115">
        <f>SUM(E358,E359)</f>
        <v>0</v>
      </c>
      <c r="F357" s="109">
        <f t="shared" si="54"/>
        <v>0</v>
      </c>
      <c r="G357" s="119">
        <v>0</v>
      </c>
      <c r="H357" s="119">
        <v>0</v>
      </c>
      <c r="I357" s="119">
        <v>0</v>
      </c>
      <c r="J357" s="119">
        <f t="shared" si="73"/>
        <v>0</v>
      </c>
      <c r="K357" s="120">
        <f>SUM(K358)</f>
        <v>0</v>
      </c>
      <c r="L357" s="120">
        <f>SUM(L358)</f>
        <v>0</v>
      </c>
      <c r="M357" s="110" t="e">
        <f t="shared" si="69"/>
        <v>#DIV/0!</v>
      </c>
      <c r="N357" s="110" t="e">
        <f t="shared" si="66"/>
        <v>#DIV/0!</v>
      </c>
    </row>
    <row r="358" spans="1:14" ht="27" customHeight="1">
      <c r="A358" s="117"/>
      <c r="B358" s="117">
        <v>4511</v>
      </c>
      <c r="C358" s="117" t="s">
        <v>322</v>
      </c>
      <c r="D358" s="118">
        <v>55235</v>
      </c>
      <c r="E358" s="116">
        <v>0</v>
      </c>
      <c r="F358" s="109">
        <f t="shared" si="54"/>
        <v>0</v>
      </c>
      <c r="G358" s="119"/>
      <c r="H358" s="119"/>
      <c r="I358" s="119"/>
      <c r="J358" s="119">
        <f t="shared" si="73"/>
        <v>0</v>
      </c>
      <c r="K358" s="119">
        <v>0</v>
      </c>
      <c r="L358" s="119">
        <v>0</v>
      </c>
      <c r="M358" s="110" t="e">
        <f t="shared" si="69"/>
        <v>#DIV/0!</v>
      </c>
      <c r="N358" s="110" t="e">
        <f t="shared" si="66"/>
        <v>#DIV/0!</v>
      </c>
    </row>
    <row r="359" spans="1:14" ht="27" customHeight="1">
      <c r="A359" s="117"/>
      <c r="B359" s="117">
        <v>4511</v>
      </c>
      <c r="C359" s="117" t="s">
        <v>322</v>
      </c>
      <c r="D359" s="118">
        <v>53061</v>
      </c>
      <c r="E359" s="116">
        <v>0</v>
      </c>
      <c r="F359" s="109">
        <f t="shared" si="54"/>
        <v>0</v>
      </c>
      <c r="G359" s="119"/>
      <c r="H359" s="119"/>
      <c r="I359" s="119"/>
      <c r="J359" s="119">
        <f t="shared" si="73"/>
        <v>0</v>
      </c>
      <c r="K359" s="119">
        <v>0</v>
      </c>
      <c r="L359" s="119">
        <v>0</v>
      </c>
      <c r="M359" s="110" t="e">
        <f t="shared" si="69"/>
        <v>#DIV/0!</v>
      </c>
      <c r="N359" s="110" t="e">
        <f t="shared" si="66"/>
        <v>#DIV/0!</v>
      </c>
    </row>
    <row r="360" spans="1:14" ht="27" customHeight="1">
      <c r="A360" s="165">
        <v>2405</v>
      </c>
      <c r="B360" s="166" t="s">
        <v>2</v>
      </c>
      <c r="C360" s="165" t="s">
        <v>323</v>
      </c>
      <c r="D360" s="166"/>
      <c r="E360" s="150">
        <f aca="true" t="shared" si="77" ref="E360:L360">SUM(E361+E370)</f>
        <v>52375.729999999996</v>
      </c>
      <c r="F360" s="150">
        <f t="shared" si="77"/>
        <v>6951.453978366182</v>
      </c>
      <c r="G360" s="151">
        <f t="shared" si="77"/>
        <v>19740.39</v>
      </c>
      <c r="H360" s="151">
        <f t="shared" si="77"/>
        <v>2620</v>
      </c>
      <c r="I360" s="151">
        <f>SUM(I361+I370+I378)</f>
        <v>5005.09</v>
      </c>
      <c r="J360" s="176">
        <f t="shared" si="73"/>
        <v>37710.850605</v>
      </c>
      <c r="K360" s="150">
        <f t="shared" si="77"/>
        <v>1990</v>
      </c>
      <c r="L360" s="150">
        <f t="shared" si="77"/>
        <v>1990</v>
      </c>
      <c r="M360" s="152">
        <f t="shared" si="69"/>
        <v>37.68995677960002</v>
      </c>
      <c r="N360" s="110">
        <f t="shared" si="66"/>
        <v>191.03396946564885</v>
      </c>
    </row>
    <row r="361" spans="1:14" ht="27" customHeight="1">
      <c r="A361" s="167" t="s">
        <v>326</v>
      </c>
      <c r="B361" s="168" t="s">
        <v>3</v>
      </c>
      <c r="C361" s="167" t="s">
        <v>327</v>
      </c>
      <c r="D361" s="169"/>
      <c r="E361" s="170">
        <f>E362</f>
        <v>29297.5</v>
      </c>
      <c r="F361" s="173">
        <f t="shared" si="54"/>
        <v>3888.4464795275067</v>
      </c>
      <c r="G361" s="170">
        <f aca="true" t="shared" si="78" ref="G361:L362">G362</f>
        <v>4972.77</v>
      </c>
      <c r="H361" s="170">
        <f t="shared" si="78"/>
        <v>660</v>
      </c>
      <c r="I361" s="170">
        <f t="shared" si="78"/>
        <v>660</v>
      </c>
      <c r="J361" s="177">
        <f t="shared" si="73"/>
        <v>4972.77</v>
      </c>
      <c r="K361" s="170">
        <f t="shared" si="78"/>
        <v>660</v>
      </c>
      <c r="L361" s="170">
        <f t="shared" si="78"/>
        <v>660</v>
      </c>
      <c r="M361" s="171">
        <f t="shared" si="69"/>
        <v>16.973359501663964</v>
      </c>
      <c r="N361" s="110">
        <f t="shared" si="66"/>
        <v>100</v>
      </c>
    </row>
    <row r="362" spans="1:14" ht="27" customHeight="1">
      <c r="A362" s="113"/>
      <c r="B362" s="112">
        <v>4</v>
      </c>
      <c r="C362" s="112" t="s">
        <v>172</v>
      </c>
      <c r="D362" s="114"/>
      <c r="E362" s="115">
        <f>E363</f>
        <v>29297.5</v>
      </c>
      <c r="F362" s="149">
        <f t="shared" si="54"/>
        <v>3888.4464795275067</v>
      </c>
      <c r="G362" s="120">
        <f t="shared" si="78"/>
        <v>4972.77</v>
      </c>
      <c r="H362" s="120">
        <f t="shared" si="78"/>
        <v>660</v>
      </c>
      <c r="I362" s="120">
        <f t="shared" si="78"/>
        <v>660</v>
      </c>
      <c r="J362" s="120">
        <f t="shared" si="73"/>
        <v>4972.77</v>
      </c>
      <c r="K362" s="115">
        <f>K363</f>
        <v>660</v>
      </c>
      <c r="L362" s="115">
        <f>L363</f>
        <v>660</v>
      </c>
      <c r="M362" s="110">
        <f t="shared" si="69"/>
        <v>16.973359501663964</v>
      </c>
      <c r="N362" s="110">
        <f t="shared" si="66"/>
        <v>100</v>
      </c>
    </row>
    <row r="363" spans="1:14" ht="27" customHeight="1">
      <c r="A363" s="113"/>
      <c r="B363" s="112">
        <v>42</v>
      </c>
      <c r="C363" s="112" t="s">
        <v>171</v>
      </c>
      <c r="D363" s="114"/>
      <c r="E363" s="115">
        <f>E364+E368</f>
        <v>29297.5</v>
      </c>
      <c r="F363" s="149">
        <f>SUM(F364+F368)</f>
        <v>3888.446479527506</v>
      </c>
      <c r="G363" s="120">
        <f>G364</f>
        <v>4972.77</v>
      </c>
      <c r="H363" s="120">
        <f>H364</f>
        <v>660</v>
      </c>
      <c r="I363" s="120">
        <f>I364</f>
        <v>660</v>
      </c>
      <c r="J363" s="120">
        <f t="shared" si="73"/>
        <v>4972.77</v>
      </c>
      <c r="K363" s="115">
        <v>660</v>
      </c>
      <c r="L363" s="115">
        <v>660</v>
      </c>
      <c r="M363" s="110">
        <f t="shared" si="69"/>
        <v>16.973359501663964</v>
      </c>
      <c r="N363" s="110">
        <f t="shared" si="66"/>
        <v>100</v>
      </c>
    </row>
    <row r="364" spans="1:14" ht="27" customHeight="1">
      <c r="A364" s="113"/>
      <c r="B364" s="112">
        <v>422</v>
      </c>
      <c r="C364" s="112" t="s">
        <v>324</v>
      </c>
      <c r="D364" s="114"/>
      <c r="E364" s="115">
        <f>SUM(E365:E367)</f>
        <v>29297.5</v>
      </c>
      <c r="F364" s="149">
        <f>SUM(F365:F367)</f>
        <v>3888.446479527506</v>
      </c>
      <c r="G364" s="119">
        <v>4972.77</v>
      </c>
      <c r="H364" s="119">
        <v>660</v>
      </c>
      <c r="I364" s="119">
        <v>660</v>
      </c>
      <c r="J364" s="119">
        <f t="shared" si="73"/>
        <v>4972.77</v>
      </c>
      <c r="K364" s="115"/>
      <c r="L364" s="115"/>
      <c r="M364" s="110">
        <f t="shared" si="69"/>
        <v>16.973359501663964</v>
      </c>
      <c r="N364" s="110">
        <f t="shared" si="66"/>
        <v>100</v>
      </c>
    </row>
    <row r="365" spans="1:14" ht="27" customHeight="1">
      <c r="A365" s="117"/>
      <c r="B365" s="117" t="s">
        <v>24</v>
      </c>
      <c r="C365" s="117" t="s">
        <v>25</v>
      </c>
      <c r="D365" s="118">
        <v>62300</v>
      </c>
      <c r="E365" s="116">
        <v>15000</v>
      </c>
      <c r="F365" s="109">
        <f t="shared" si="54"/>
        <v>1990.8421262193906</v>
      </c>
      <c r="G365" s="119"/>
      <c r="H365" s="119"/>
      <c r="I365" s="119"/>
      <c r="J365" s="119">
        <f t="shared" si="73"/>
        <v>0</v>
      </c>
      <c r="K365" s="119"/>
      <c r="L365" s="119"/>
      <c r="M365" s="110">
        <f t="shared" si="69"/>
        <v>0</v>
      </c>
      <c r="N365" s="110" t="e">
        <f t="shared" si="66"/>
        <v>#DIV/0!</v>
      </c>
    </row>
    <row r="366" spans="1:14" ht="27" customHeight="1">
      <c r="A366" s="117"/>
      <c r="B366" s="117" t="s">
        <v>24</v>
      </c>
      <c r="C366" s="117" t="s">
        <v>25</v>
      </c>
      <c r="D366" s="118">
        <v>55263</v>
      </c>
      <c r="E366" s="116">
        <v>0</v>
      </c>
      <c r="F366" s="109">
        <f t="shared" si="54"/>
        <v>0</v>
      </c>
      <c r="G366" s="119"/>
      <c r="H366" s="119"/>
      <c r="I366" s="119"/>
      <c r="J366" s="119">
        <f t="shared" si="73"/>
        <v>0</v>
      </c>
      <c r="K366" s="119"/>
      <c r="L366" s="119"/>
      <c r="M366" s="110" t="e">
        <f t="shared" si="69"/>
        <v>#DIV/0!</v>
      </c>
      <c r="N366" s="110" t="e">
        <f t="shared" si="66"/>
        <v>#DIV/0!</v>
      </c>
    </row>
    <row r="367" spans="1:14" ht="27" customHeight="1">
      <c r="A367" s="117"/>
      <c r="B367" s="117">
        <v>4223</v>
      </c>
      <c r="C367" s="117" t="s">
        <v>60</v>
      </c>
      <c r="D367" s="118">
        <v>32300</v>
      </c>
      <c r="E367" s="116">
        <v>14297.5</v>
      </c>
      <c r="F367" s="109">
        <f t="shared" si="54"/>
        <v>1897.6043533081158</v>
      </c>
      <c r="G367" s="119"/>
      <c r="H367" s="119"/>
      <c r="I367" s="119"/>
      <c r="J367" s="119">
        <f t="shared" si="73"/>
        <v>0</v>
      </c>
      <c r="K367" s="119"/>
      <c r="L367" s="119"/>
      <c r="M367" s="110">
        <f aca="true" t="shared" si="79" ref="M367:M398">G367/E367*100</f>
        <v>0</v>
      </c>
      <c r="N367" s="110" t="e">
        <f t="shared" si="66"/>
        <v>#DIV/0!</v>
      </c>
    </row>
    <row r="368" spans="1:14" ht="27" customHeight="1">
      <c r="A368" s="113"/>
      <c r="B368" s="112">
        <v>426</v>
      </c>
      <c r="C368" s="112" t="s">
        <v>324</v>
      </c>
      <c r="D368" s="114"/>
      <c r="E368" s="115">
        <f>E369</f>
        <v>0</v>
      </c>
      <c r="F368" s="149">
        <f t="shared" si="54"/>
        <v>0</v>
      </c>
      <c r="G368" s="120"/>
      <c r="H368" s="120"/>
      <c r="I368" s="120"/>
      <c r="J368" s="119">
        <f t="shared" si="73"/>
        <v>0</v>
      </c>
      <c r="K368" s="115"/>
      <c r="L368" s="115"/>
      <c r="M368" s="110" t="e">
        <f t="shared" si="79"/>
        <v>#DIV/0!</v>
      </c>
      <c r="N368" s="110" t="e">
        <f t="shared" si="66"/>
        <v>#DIV/0!</v>
      </c>
    </row>
    <row r="369" spans="1:14" ht="27" customHeight="1">
      <c r="A369" s="117"/>
      <c r="B369" s="117">
        <v>4262</v>
      </c>
      <c r="C369" s="117" t="s">
        <v>325</v>
      </c>
      <c r="D369" s="118">
        <v>32300</v>
      </c>
      <c r="E369" s="116">
        <v>0</v>
      </c>
      <c r="F369" s="109">
        <f t="shared" si="54"/>
        <v>0</v>
      </c>
      <c r="G369" s="119"/>
      <c r="H369" s="119"/>
      <c r="I369" s="119"/>
      <c r="J369" s="119">
        <f t="shared" si="73"/>
        <v>0</v>
      </c>
      <c r="K369" s="119"/>
      <c r="L369" s="119"/>
      <c r="M369" s="110" t="e">
        <f t="shared" si="79"/>
        <v>#DIV/0!</v>
      </c>
      <c r="N369" s="110" t="e">
        <f t="shared" si="66"/>
        <v>#DIV/0!</v>
      </c>
    </row>
    <row r="370" spans="1:14" ht="27" customHeight="1">
      <c r="A370" s="167" t="s">
        <v>334</v>
      </c>
      <c r="B370" s="168" t="s">
        <v>3</v>
      </c>
      <c r="C370" s="167" t="s">
        <v>335</v>
      </c>
      <c r="D370" s="169"/>
      <c r="E370" s="170">
        <f>E371</f>
        <v>23078.23</v>
      </c>
      <c r="F370" s="173">
        <f t="shared" si="54"/>
        <v>3063.007498838675</v>
      </c>
      <c r="G370" s="170">
        <f aca="true" t="shared" si="80" ref="G370:L372">G371</f>
        <v>14767.619999999999</v>
      </c>
      <c r="H370" s="170">
        <f t="shared" si="80"/>
        <v>1960</v>
      </c>
      <c r="I370" s="170">
        <f t="shared" si="80"/>
        <v>2190</v>
      </c>
      <c r="J370" s="177">
        <f t="shared" si="73"/>
        <v>16500.555</v>
      </c>
      <c r="K370" s="170">
        <f t="shared" si="80"/>
        <v>1330</v>
      </c>
      <c r="L370" s="170">
        <f t="shared" si="80"/>
        <v>1330</v>
      </c>
      <c r="M370" s="171">
        <f t="shared" si="79"/>
        <v>63.98939606720272</v>
      </c>
      <c r="N370" s="110">
        <f t="shared" si="66"/>
        <v>111.73469387755102</v>
      </c>
    </row>
    <row r="371" spans="1:14" ht="27" customHeight="1">
      <c r="A371" s="113"/>
      <c r="B371" s="112">
        <v>4</v>
      </c>
      <c r="C371" s="112" t="s">
        <v>172</v>
      </c>
      <c r="D371" s="114"/>
      <c r="E371" s="115">
        <f>E372</f>
        <v>23078.23</v>
      </c>
      <c r="F371" s="149">
        <f t="shared" si="54"/>
        <v>3063.007498838675</v>
      </c>
      <c r="G371" s="120">
        <f t="shared" si="80"/>
        <v>14767.619999999999</v>
      </c>
      <c r="H371" s="120">
        <f t="shared" si="80"/>
        <v>1960</v>
      </c>
      <c r="I371" s="120">
        <f t="shared" si="80"/>
        <v>2190</v>
      </c>
      <c r="J371" s="120">
        <f t="shared" si="73"/>
        <v>16500.555</v>
      </c>
      <c r="K371" s="115">
        <f t="shared" si="80"/>
        <v>1330</v>
      </c>
      <c r="L371" s="115">
        <f t="shared" si="80"/>
        <v>1330</v>
      </c>
      <c r="M371" s="110">
        <f t="shared" si="79"/>
        <v>63.98939606720272</v>
      </c>
      <c r="N371" s="110">
        <f t="shared" si="66"/>
        <v>111.73469387755102</v>
      </c>
    </row>
    <row r="372" spans="1:14" ht="27" customHeight="1">
      <c r="A372" s="113"/>
      <c r="B372" s="112">
        <v>42</v>
      </c>
      <c r="C372" s="112" t="s">
        <v>171</v>
      </c>
      <c r="D372" s="114"/>
      <c r="E372" s="115">
        <f>E373</f>
        <v>23078.23</v>
      </c>
      <c r="F372" s="149">
        <f aca="true" t="shared" si="81" ref="F372:F430">E372/7.5345</f>
        <v>3063.007498838675</v>
      </c>
      <c r="G372" s="120">
        <f t="shared" si="80"/>
        <v>14767.619999999999</v>
      </c>
      <c r="H372" s="120">
        <f t="shared" si="80"/>
        <v>1960</v>
      </c>
      <c r="I372" s="120">
        <f t="shared" si="80"/>
        <v>2190</v>
      </c>
      <c r="J372" s="120">
        <f t="shared" si="73"/>
        <v>16500.555</v>
      </c>
      <c r="K372" s="115">
        <v>1330</v>
      </c>
      <c r="L372" s="115">
        <v>1330</v>
      </c>
      <c r="M372" s="110">
        <f t="shared" si="79"/>
        <v>63.98939606720272</v>
      </c>
      <c r="N372" s="110">
        <f t="shared" si="66"/>
        <v>111.73469387755102</v>
      </c>
    </row>
    <row r="373" spans="1:14" ht="27" customHeight="1">
      <c r="A373" s="113"/>
      <c r="B373" s="112" t="s">
        <v>61</v>
      </c>
      <c r="C373" s="112" t="s">
        <v>62</v>
      </c>
      <c r="D373" s="114"/>
      <c r="E373" s="115">
        <f>SUM(E374:E377)</f>
        <v>23078.23</v>
      </c>
      <c r="F373" s="149">
        <f>SUM(F374:F377)</f>
        <v>3063.007498838676</v>
      </c>
      <c r="G373" s="120">
        <f>SUM(G374:G377)</f>
        <v>14767.619999999999</v>
      </c>
      <c r="H373" s="120">
        <f>SUM(H374:H377)</f>
        <v>1960</v>
      </c>
      <c r="I373" s="120">
        <f>SUM(I374:I377)</f>
        <v>2190</v>
      </c>
      <c r="J373" s="120">
        <f t="shared" si="73"/>
        <v>16500.555</v>
      </c>
      <c r="K373" s="120"/>
      <c r="L373" s="120"/>
      <c r="M373" s="110">
        <f t="shared" si="79"/>
        <v>63.98939606720272</v>
      </c>
      <c r="N373" s="110">
        <f t="shared" si="66"/>
        <v>111.73469387755102</v>
      </c>
    </row>
    <row r="374" spans="1:14" ht="27" customHeight="1">
      <c r="A374" s="117"/>
      <c r="B374" s="117" t="s">
        <v>63</v>
      </c>
      <c r="C374" s="117" t="s">
        <v>64</v>
      </c>
      <c r="D374" s="118">
        <v>11001</v>
      </c>
      <c r="E374" s="116">
        <v>7000</v>
      </c>
      <c r="F374" s="109">
        <f t="shared" si="81"/>
        <v>929.0596589023824</v>
      </c>
      <c r="G374" s="119">
        <v>4746.73</v>
      </c>
      <c r="H374" s="119">
        <v>630</v>
      </c>
      <c r="I374" s="119">
        <v>630</v>
      </c>
      <c r="J374" s="119">
        <f t="shared" si="73"/>
        <v>4746.735000000001</v>
      </c>
      <c r="K374" s="119"/>
      <c r="L374" s="119"/>
      <c r="M374" s="110">
        <f t="shared" si="79"/>
        <v>67.81042857142856</v>
      </c>
      <c r="N374" s="110">
        <f t="shared" si="66"/>
        <v>100</v>
      </c>
    </row>
    <row r="375" spans="1:14" ht="27" customHeight="1">
      <c r="A375" s="117"/>
      <c r="B375" s="117" t="s">
        <v>63</v>
      </c>
      <c r="C375" s="117" t="s">
        <v>64</v>
      </c>
      <c r="D375" s="118">
        <v>32300</v>
      </c>
      <c r="E375" s="116">
        <v>1228.71</v>
      </c>
      <c r="F375" s="109">
        <f t="shared" si="81"/>
        <v>163.07784192713518</v>
      </c>
      <c r="G375" s="119">
        <v>3013.8</v>
      </c>
      <c r="H375" s="119">
        <v>400</v>
      </c>
      <c r="I375" s="119">
        <v>400</v>
      </c>
      <c r="J375" s="119">
        <f t="shared" si="73"/>
        <v>3013.8</v>
      </c>
      <c r="K375" s="119"/>
      <c r="L375" s="119"/>
      <c r="M375" s="110">
        <f t="shared" si="79"/>
        <v>245.28163683863565</v>
      </c>
      <c r="N375" s="110">
        <f t="shared" si="66"/>
        <v>100</v>
      </c>
    </row>
    <row r="376" spans="1:14" ht="27" customHeight="1">
      <c r="A376" s="117"/>
      <c r="B376" s="117" t="s">
        <v>63</v>
      </c>
      <c r="C376" s="117" t="s">
        <v>64</v>
      </c>
      <c r="D376" s="118">
        <v>53082</v>
      </c>
      <c r="E376" s="116">
        <v>5000</v>
      </c>
      <c r="F376" s="109">
        <f t="shared" si="81"/>
        <v>663.6140420731302</v>
      </c>
      <c r="G376" s="119">
        <v>4972.77</v>
      </c>
      <c r="H376" s="119">
        <v>660</v>
      </c>
      <c r="I376" s="119">
        <v>660</v>
      </c>
      <c r="J376" s="119">
        <f t="shared" si="73"/>
        <v>4972.77</v>
      </c>
      <c r="K376" s="119"/>
      <c r="L376" s="119"/>
      <c r="M376" s="110">
        <f t="shared" si="79"/>
        <v>99.45540000000001</v>
      </c>
      <c r="N376" s="110">
        <f t="shared" si="66"/>
        <v>100</v>
      </c>
    </row>
    <row r="377" spans="1:14" ht="27" customHeight="1">
      <c r="A377" s="117"/>
      <c r="B377" s="117">
        <v>4241</v>
      </c>
      <c r="C377" s="117" t="s">
        <v>64</v>
      </c>
      <c r="D377" s="118">
        <v>62300</v>
      </c>
      <c r="E377" s="116">
        <v>9849.52</v>
      </c>
      <c r="F377" s="109">
        <f t="shared" si="81"/>
        <v>1307.2559559360277</v>
      </c>
      <c r="G377" s="119">
        <v>2034.32</v>
      </c>
      <c r="H377" s="119">
        <v>270</v>
      </c>
      <c r="I377" s="119">
        <v>500</v>
      </c>
      <c r="J377" s="119">
        <f t="shared" si="73"/>
        <v>3767.25</v>
      </c>
      <c r="K377" s="119"/>
      <c r="L377" s="119"/>
      <c r="M377" s="110">
        <f t="shared" si="79"/>
        <v>20.654001413266837</v>
      </c>
      <c r="N377" s="110">
        <f t="shared" si="66"/>
        <v>185.1851851851852</v>
      </c>
    </row>
    <row r="378" spans="1:14" ht="27" customHeight="1">
      <c r="A378" s="167" t="s">
        <v>399</v>
      </c>
      <c r="B378" s="168" t="s">
        <v>3</v>
      </c>
      <c r="C378" s="167" t="s">
        <v>400</v>
      </c>
      <c r="D378" s="169"/>
      <c r="E378" s="170">
        <f>E379</f>
        <v>0</v>
      </c>
      <c r="F378" s="173">
        <f t="shared" si="81"/>
        <v>0</v>
      </c>
      <c r="G378" s="170">
        <f aca="true" t="shared" si="82" ref="G378:L379">G379</f>
        <v>0</v>
      </c>
      <c r="H378" s="170">
        <f t="shared" si="82"/>
        <v>0</v>
      </c>
      <c r="I378" s="170">
        <f t="shared" si="82"/>
        <v>2155.09</v>
      </c>
      <c r="J378" s="177">
        <f t="shared" si="73"/>
        <v>16237.525605000003</v>
      </c>
      <c r="K378" s="170">
        <f t="shared" si="82"/>
        <v>660</v>
      </c>
      <c r="L378" s="170">
        <f t="shared" si="82"/>
        <v>660</v>
      </c>
      <c r="M378" s="171" t="e">
        <f t="shared" si="79"/>
        <v>#DIV/0!</v>
      </c>
      <c r="N378" s="110" t="e">
        <f t="shared" si="66"/>
        <v>#DIV/0!</v>
      </c>
    </row>
    <row r="379" spans="1:14" ht="27" customHeight="1">
      <c r="A379" s="113"/>
      <c r="B379" s="112">
        <v>4</v>
      </c>
      <c r="C379" s="112" t="s">
        <v>172</v>
      </c>
      <c r="D379" s="114"/>
      <c r="E379" s="115">
        <f>E380</f>
        <v>0</v>
      </c>
      <c r="F379" s="149">
        <f t="shared" si="81"/>
        <v>0</v>
      </c>
      <c r="G379" s="120">
        <f t="shared" si="82"/>
        <v>0</v>
      </c>
      <c r="H379" s="120">
        <f t="shared" si="82"/>
        <v>0</v>
      </c>
      <c r="I379" s="120">
        <f t="shared" si="82"/>
        <v>2155.09</v>
      </c>
      <c r="J379" s="119">
        <f t="shared" si="73"/>
        <v>16237.525605000003</v>
      </c>
      <c r="K379" s="115">
        <f>K380</f>
        <v>660</v>
      </c>
      <c r="L379" s="115">
        <f>L380</f>
        <v>660</v>
      </c>
      <c r="M379" s="110" t="e">
        <f t="shared" si="79"/>
        <v>#DIV/0!</v>
      </c>
      <c r="N379" s="110" t="e">
        <f t="shared" si="66"/>
        <v>#DIV/0!</v>
      </c>
    </row>
    <row r="380" spans="1:14" ht="27" customHeight="1">
      <c r="A380" s="113"/>
      <c r="B380" s="112">
        <v>42</v>
      </c>
      <c r="C380" s="112" t="s">
        <v>171</v>
      </c>
      <c r="D380" s="114"/>
      <c r="E380" s="115">
        <f>E381+E385</f>
        <v>0</v>
      </c>
      <c r="F380" s="149">
        <f>SUM(F381+F385)</f>
        <v>0</v>
      </c>
      <c r="G380" s="120">
        <f>G381</f>
        <v>0</v>
      </c>
      <c r="H380" s="120">
        <f>H381</f>
        <v>0</v>
      </c>
      <c r="I380" s="120">
        <f>I381</f>
        <v>2155.09</v>
      </c>
      <c r="J380" s="119">
        <f t="shared" si="73"/>
        <v>16237.525605000003</v>
      </c>
      <c r="K380" s="115">
        <v>660</v>
      </c>
      <c r="L380" s="115">
        <v>660</v>
      </c>
      <c r="M380" s="110" t="e">
        <f t="shared" si="79"/>
        <v>#DIV/0!</v>
      </c>
      <c r="N380" s="110" t="e">
        <f t="shared" si="66"/>
        <v>#DIV/0!</v>
      </c>
    </row>
    <row r="381" spans="1:14" ht="27" customHeight="1">
      <c r="A381" s="113"/>
      <c r="B381" s="112">
        <v>422</v>
      </c>
      <c r="C381" s="112" t="s">
        <v>324</v>
      </c>
      <c r="D381" s="114"/>
      <c r="E381" s="115">
        <f>SUM(E382:E384)</f>
        <v>0</v>
      </c>
      <c r="F381" s="149">
        <f>SUM(F382:F384)</f>
        <v>0</v>
      </c>
      <c r="G381" s="119">
        <v>0</v>
      </c>
      <c r="H381" s="119">
        <v>0</v>
      </c>
      <c r="I381" s="119">
        <v>2155.09</v>
      </c>
      <c r="J381" s="119">
        <f t="shared" si="73"/>
        <v>16237.525605000003</v>
      </c>
      <c r="K381" s="115"/>
      <c r="L381" s="115"/>
      <c r="M381" s="110" t="e">
        <f t="shared" si="79"/>
        <v>#DIV/0!</v>
      </c>
      <c r="N381" s="110" t="e">
        <f t="shared" si="66"/>
        <v>#DIV/0!</v>
      </c>
    </row>
    <row r="382" spans="1:14" ht="27" customHeight="1">
      <c r="A382" s="117"/>
      <c r="B382" s="117">
        <v>4227</v>
      </c>
      <c r="C382" s="117" t="s">
        <v>401</v>
      </c>
      <c r="D382" s="118">
        <v>52082</v>
      </c>
      <c r="E382" s="116">
        <v>0</v>
      </c>
      <c r="F382" s="109">
        <f>E382/7.5345</f>
        <v>0</v>
      </c>
      <c r="G382" s="119"/>
      <c r="H382" s="119"/>
      <c r="I382" s="119"/>
      <c r="J382" s="119">
        <f t="shared" si="73"/>
        <v>0</v>
      </c>
      <c r="K382" s="119"/>
      <c r="L382" s="119"/>
      <c r="M382" s="110" t="e">
        <f t="shared" si="79"/>
        <v>#DIV/0!</v>
      </c>
      <c r="N382" s="110" t="e">
        <f t="shared" si="66"/>
        <v>#DIV/0!</v>
      </c>
    </row>
    <row r="383" spans="1:14" ht="27" customHeight="1">
      <c r="A383" s="165">
        <v>9059</v>
      </c>
      <c r="B383" s="166" t="s">
        <v>2</v>
      </c>
      <c r="C383" s="165" t="s">
        <v>337</v>
      </c>
      <c r="D383" s="166"/>
      <c r="E383" s="150">
        <f>SUM(E384)</f>
        <v>0</v>
      </c>
      <c r="F383" s="150">
        <f t="shared" si="81"/>
        <v>0</v>
      </c>
      <c r="G383" s="151">
        <f aca="true" t="shared" si="83" ref="G383:L383">SUM(G384)</f>
        <v>0</v>
      </c>
      <c r="H383" s="151">
        <f t="shared" si="83"/>
        <v>0</v>
      </c>
      <c r="I383" s="151">
        <f t="shared" si="83"/>
        <v>0</v>
      </c>
      <c r="J383" s="119">
        <f t="shared" si="73"/>
        <v>0</v>
      </c>
      <c r="K383" s="150">
        <f t="shared" si="83"/>
        <v>0</v>
      </c>
      <c r="L383" s="150">
        <f t="shared" si="83"/>
        <v>0</v>
      </c>
      <c r="M383" s="152" t="e">
        <f t="shared" si="79"/>
        <v>#DIV/0!</v>
      </c>
      <c r="N383" s="110" t="e">
        <f t="shared" si="66"/>
        <v>#DIV/0!</v>
      </c>
    </row>
    <row r="384" spans="1:14" ht="27" customHeight="1">
      <c r="A384" s="167" t="s">
        <v>328</v>
      </c>
      <c r="B384" s="168" t="s">
        <v>3</v>
      </c>
      <c r="C384" s="167" t="s">
        <v>329</v>
      </c>
      <c r="D384" s="169"/>
      <c r="E384" s="170">
        <f>E385</f>
        <v>0</v>
      </c>
      <c r="F384" s="173">
        <f t="shared" si="81"/>
        <v>0</v>
      </c>
      <c r="G384" s="170">
        <f>G385</f>
        <v>0</v>
      </c>
      <c r="H384" s="170">
        <f>H385</f>
        <v>0</v>
      </c>
      <c r="I384" s="170">
        <f>I385</f>
        <v>0</v>
      </c>
      <c r="J384" s="119">
        <f t="shared" si="73"/>
        <v>0</v>
      </c>
      <c r="K384" s="170">
        <f>K385</f>
        <v>0</v>
      </c>
      <c r="L384" s="170">
        <f>L385</f>
        <v>0</v>
      </c>
      <c r="M384" s="171" t="e">
        <f t="shared" si="79"/>
        <v>#DIV/0!</v>
      </c>
      <c r="N384" s="110" t="e">
        <f t="shared" si="66"/>
        <v>#DIV/0!</v>
      </c>
    </row>
    <row r="385" spans="1:14" ht="27" customHeight="1">
      <c r="A385" s="113"/>
      <c r="B385" s="112">
        <v>3</v>
      </c>
      <c r="C385" s="112" t="s">
        <v>168</v>
      </c>
      <c r="D385" s="114"/>
      <c r="E385" s="115">
        <f>E386+E393+E433</f>
        <v>0</v>
      </c>
      <c r="F385" s="149">
        <f t="shared" si="81"/>
        <v>0</v>
      </c>
      <c r="G385" s="120">
        <f>G386+G393+G433</f>
        <v>0</v>
      </c>
      <c r="H385" s="120">
        <f>H386+H393+H433</f>
        <v>0</v>
      </c>
      <c r="I385" s="120">
        <f>I386+I393+I433</f>
        <v>0</v>
      </c>
      <c r="J385" s="119">
        <f t="shared" si="73"/>
        <v>0</v>
      </c>
      <c r="K385" s="115">
        <f>K386+K393</f>
        <v>0</v>
      </c>
      <c r="L385" s="115">
        <f>L386+L393</f>
        <v>0</v>
      </c>
      <c r="M385" s="110" t="e">
        <f t="shared" si="79"/>
        <v>#DIV/0!</v>
      </c>
      <c r="N385" s="110" t="e">
        <f t="shared" si="66"/>
        <v>#DIV/0!</v>
      </c>
    </row>
    <row r="386" spans="1:14" ht="27" customHeight="1">
      <c r="A386" s="113"/>
      <c r="B386" s="112">
        <v>31</v>
      </c>
      <c r="C386" s="112" t="s">
        <v>241</v>
      </c>
      <c r="D386" s="114"/>
      <c r="E386" s="115">
        <f>E387+E389+E391</f>
        <v>0</v>
      </c>
      <c r="F386" s="149">
        <f t="shared" si="81"/>
        <v>0</v>
      </c>
      <c r="G386" s="120">
        <f>G387+G389+G391</f>
        <v>0</v>
      </c>
      <c r="H386" s="120">
        <f>H387+H389+H391</f>
        <v>0</v>
      </c>
      <c r="I386" s="120">
        <f>I387+I389+I391</f>
        <v>0</v>
      </c>
      <c r="J386" s="119">
        <f t="shared" si="73"/>
        <v>0</v>
      </c>
      <c r="K386" s="115">
        <f>K387+K389+K391</f>
        <v>0</v>
      </c>
      <c r="L386" s="115">
        <f>L387+L389+L391</f>
        <v>0</v>
      </c>
      <c r="M386" s="110" t="e">
        <f t="shared" si="79"/>
        <v>#DIV/0!</v>
      </c>
      <c r="N386" s="110" t="e">
        <f t="shared" si="66"/>
        <v>#DIV/0!</v>
      </c>
    </row>
    <row r="387" spans="1:14" ht="27" customHeight="1">
      <c r="A387" s="113"/>
      <c r="B387" s="112">
        <v>311</v>
      </c>
      <c r="C387" s="112" t="s">
        <v>242</v>
      </c>
      <c r="D387" s="114"/>
      <c r="E387" s="115">
        <f>E388</f>
        <v>0</v>
      </c>
      <c r="F387" s="149">
        <f t="shared" si="81"/>
        <v>0</v>
      </c>
      <c r="G387" s="120"/>
      <c r="H387" s="120"/>
      <c r="I387" s="120"/>
      <c r="J387" s="119">
        <f t="shared" si="73"/>
        <v>0</v>
      </c>
      <c r="K387" s="115"/>
      <c r="L387" s="115"/>
      <c r="M387" s="110" t="e">
        <f t="shared" si="79"/>
        <v>#DIV/0!</v>
      </c>
      <c r="N387" s="110" t="e">
        <f t="shared" si="66"/>
        <v>#DIV/0!</v>
      </c>
    </row>
    <row r="388" spans="1:14" ht="27" customHeight="1">
      <c r="A388" s="117"/>
      <c r="B388" s="117">
        <v>3111</v>
      </c>
      <c r="C388" s="117" t="s">
        <v>302</v>
      </c>
      <c r="D388" s="118">
        <v>51100</v>
      </c>
      <c r="E388" s="116">
        <v>0</v>
      </c>
      <c r="F388" s="109">
        <f t="shared" si="81"/>
        <v>0</v>
      </c>
      <c r="G388" s="119"/>
      <c r="H388" s="119"/>
      <c r="I388" s="119"/>
      <c r="J388" s="119">
        <f t="shared" si="73"/>
        <v>0</v>
      </c>
      <c r="K388" s="119"/>
      <c r="L388" s="119"/>
      <c r="M388" s="110" t="e">
        <f t="shared" si="79"/>
        <v>#DIV/0!</v>
      </c>
      <c r="N388" s="110" t="e">
        <f t="shared" si="66"/>
        <v>#DIV/0!</v>
      </c>
    </row>
    <row r="389" spans="1:14" ht="27" customHeight="1">
      <c r="A389" s="113"/>
      <c r="B389" s="112">
        <v>312</v>
      </c>
      <c r="C389" s="112" t="s">
        <v>244</v>
      </c>
      <c r="D389" s="114"/>
      <c r="E389" s="115">
        <f>E390</f>
        <v>0</v>
      </c>
      <c r="F389" s="149">
        <f t="shared" si="81"/>
        <v>0</v>
      </c>
      <c r="G389" s="119">
        <v>0</v>
      </c>
      <c r="H389" s="119">
        <v>0</v>
      </c>
      <c r="I389" s="119">
        <v>0</v>
      </c>
      <c r="J389" s="119">
        <f t="shared" si="73"/>
        <v>0</v>
      </c>
      <c r="K389" s="120">
        <f>K390</f>
        <v>0</v>
      </c>
      <c r="L389" s="120">
        <f>L390</f>
        <v>0</v>
      </c>
      <c r="M389" s="110" t="e">
        <f t="shared" si="79"/>
        <v>#DIV/0!</v>
      </c>
      <c r="N389" s="110" t="e">
        <f t="shared" si="66"/>
        <v>#DIV/0!</v>
      </c>
    </row>
    <row r="390" spans="1:14" ht="27" customHeight="1">
      <c r="A390" s="117"/>
      <c r="B390" s="117">
        <v>3121</v>
      </c>
      <c r="C390" s="117" t="s">
        <v>330</v>
      </c>
      <c r="D390" s="118">
        <v>51100</v>
      </c>
      <c r="E390" s="116">
        <v>0</v>
      </c>
      <c r="F390" s="109">
        <f t="shared" si="81"/>
        <v>0</v>
      </c>
      <c r="G390" s="119"/>
      <c r="H390" s="119"/>
      <c r="I390" s="119"/>
      <c r="J390" s="119">
        <f t="shared" si="73"/>
        <v>0</v>
      </c>
      <c r="K390" s="119"/>
      <c r="L390" s="119"/>
      <c r="M390" s="110" t="e">
        <f t="shared" si="79"/>
        <v>#DIV/0!</v>
      </c>
      <c r="N390" s="110" t="e">
        <f t="shared" si="66"/>
        <v>#DIV/0!</v>
      </c>
    </row>
    <row r="391" spans="1:14" ht="27" customHeight="1">
      <c r="A391" s="113"/>
      <c r="B391" s="112">
        <v>313</v>
      </c>
      <c r="C391" s="112" t="s">
        <v>245</v>
      </c>
      <c r="D391" s="114"/>
      <c r="E391" s="115">
        <f>E392</f>
        <v>0</v>
      </c>
      <c r="F391" s="149">
        <f t="shared" si="81"/>
        <v>0</v>
      </c>
      <c r="G391" s="119"/>
      <c r="H391" s="119"/>
      <c r="I391" s="119"/>
      <c r="J391" s="119">
        <f t="shared" si="73"/>
        <v>0</v>
      </c>
      <c r="K391" s="115"/>
      <c r="L391" s="115"/>
      <c r="M391" s="110" t="e">
        <f t="shared" si="79"/>
        <v>#DIV/0!</v>
      </c>
      <c r="N391" s="110" t="e">
        <f t="shared" si="66"/>
        <v>#DIV/0!</v>
      </c>
    </row>
    <row r="392" spans="1:14" ht="27" customHeight="1">
      <c r="A392" s="117"/>
      <c r="B392" s="117">
        <v>3132</v>
      </c>
      <c r="C392" s="117" t="s">
        <v>246</v>
      </c>
      <c r="D392" s="118">
        <v>51100</v>
      </c>
      <c r="E392" s="116">
        <v>0</v>
      </c>
      <c r="F392" s="109">
        <f t="shared" si="81"/>
        <v>0</v>
      </c>
      <c r="G392" s="119"/>
      <c r="H392" s="119"/>
      <c r="I392" s="119"/>
      <c r="J392" s="119">
        <f t="shared" si="73"/>
        <v>0</v>
      </c>
      <c r="K392" s="119"/>
      <c r="L392" s="119"/>
      <c r="M392" s="110" t="e">
        <f t="shared" si="79"/>
        <v>#DIV/0!</v>
      </c>
      <c r="N392" s="110" t="e">
        <f t="shared" si="66"/>
        <v>#DIV/0!</v>
      </c>
    </row>
    <row r="393" spans="1:14" ht="27" customHeight="1">
      <c r="A393" s="113"/>
      <c r="B393" s="112">
        <v>32</v>
      </c>
      <c r="C393" s="112" t="s">
        <v>167</v>
      </c>
      <c r="D393" s="114"/>
      <c r="E393" s="115">
        <f>E394</f>
        <v>0</v>
      </c>
      <c r="F393" s="149">
        <f t="shared" si="81"/>
        <v>0</v>
      </c>
      <c r="G393" s="119">
        <v>0</v>
      </c>
      <c r="H393" s="119">
        <v>0</v>
      </c>
      <c r="I393" s="119">
        <v>0</v>
      </c>
      <c r="J393" s="119">
        <f t="shared" si="73"/>
        <v>0</v>
      </c>
      <c r="K393" s="115">
        <v>0</v>
      </c>
      <c r="L393" s="115">
        <v>0</v>
      </c>
      <c r="M393" s="110" t="e">
        <f t="shared" si="79"/>
        <v>#DIV/0!</v>
      </c>
      <c r="N393" s="110" t="e">
        <f t="shared" si="66"/>
        <v>#DIV/0!</v>
      </c>
    </row>
    <row r="394" spans="1:14" ht="27" customHeight="1">
      <c r="A394" s="113"/>
      <c r="B394" s="112">
        <v>321</v>
      </c>
      <c r="C394" s="112" t="s">
        <v>6</v>
      </c>
      <c r="D394" s="114"/>
      <c r="E394" s="115">
        <f>E395</f>
        <v>0</v>
      </c>
      <c r="F394" s="149">
        <f t="shared" si="81"/>
        <v>0</v>
      </c>
      <c r="G394" s="119">
        <v>0</v>
      </c>
      <c r="H394" s="119">
        <v>0</v>
      </c>
      <c r="I394" s="119">
        <v>0</v>
      </c>
      <c r="J394" s="119">
        <f t="shared" si="73"/>
        <v>0</v>
      </c>
      <c r="K394" s="115"/>
      <c r="L394" s="115"/>
      <c r="M394" s="110" t="e">
        <f t="shared" si="79"/>
        <v>#DIV/0!</v>
      </c>
      <c r="N394" s="110" t="e">
        <f t="shared" si="66"/>
        <v>#DIV/0!</v>
      </c>
    </row>
    <row r="395" spans="1:14" ht="27" customHeight="1">
      <c r="A395" s="117"/>
      <c r="B395" s="117">
        <v>3212</v>
      </c>
      <c r="C395" s="117" t="s">
        <v>248</v>
      </c>
      <c r="D395" s="118">
        <v>51100</v>
      </c>
      <c r="E395" s="116">
        <v>0</v>
      </c>
      <c r="F395" s="109">
        <f t="shared" si="81"/>
        <v>0</v>
      </c>
      <c r="G395" s="119"/>
      <c r="H395" s="119"/>
      <c r="I395" s="119"/>
      <c r="J395" s="119">
        <f t="shared" si="73"/>
        <v>0</v>
      </c>
      <c r="K395" s="119"/>
      <c r="L395" s="119"/>
      <c r="M395" s="110" t="e">
        <f t="shared" si="79"/>
        <v>#DIV/0!</v>
      </c>
      <c r="N395" s="110" t="e">
        <f t="shared" si="66"/>
        <v>#DIV/0!</v>
      </c>
    </row>
    <row r="396" spans="1:14" ht="27" customHeight="1">
      <c r="A396" s="165">
        <v>9108</v>
      </c>
      <c r="B396" s="166" t="s">
        <v>2</v>
      </c>
      <c r="C396" s="165" t="s">
        <v>333</v>
      </c>
      <c r="D396" s="166"/>
      <c r="E396" s="150">
        <f>SUM(E397)</f>
        <v>215503.16</v>
      </c>
      <c r="F396" s="150">
        <f t="shared" si="81"/>
        <v>28602.184617426505</v>
      </c>
      <c r="G396" s="151">
        <f aca="true" t="shared" si="84" ref="G396:L396">SUM(G397)</f>
        <v>0</v>
      </c>
      <c r="H396" s="151">
        <f t="shared" si="84"/>
        <v>0</v>
      </c>
      <c r="I396" s="151">
        <f t="shared" si="84"/>
        <v>0</v>
      </c>
      <c r="J396" s="188">
        <f t="shared" si="73"/>
        <v>0</v>
      </c>
      <c r="K396" s="150">
        <f t="shared" si="84"/>
        <v>0</v>
      </c>
      <c r="L396" s="150">
        <f t="shared" si="84"/>
        <v>0</v>
      </c>
      <c r="M396" s="152">
        <f t="shared" si="79"/>
        <v>0</v>
      </c>
      <c r="N396" s="110" t="e">
        <f t="shared" si="66"/>
        <v>#DIV/0!</v>
      </c>
    </row>
    <row r="397" spans="1:14" ht="27" customHeight="1">
      <c r="A397" s="167" t="s">
        <v>332</v>
      </c>
      <c r="B397" s="168" t="s">
        <v>3</v>
      </c>
      <c r="C397" s="167" t="s">
        <v>331</v>
      </c>
      <c r="D397" s="169"/>
      <c r="E397" s="170">
        <f>E398</f>
        <v>215503.16</v>
      </c>
      <c r="F397" s="173">
        <f t="shared" si="81"/>
        <v>28602.184617426505</v>
      </c>
      <c r="G397" s="170">
        <f aca="true" t="shared" si="85" ref="G397:L397">G398</f>
        <v>0</v>
      </c>
      <c r="H397" s="170">
        <f t="shared" si="85"/>
        <v>0</v>
      </c>
      <c r="I397" s="170">
        <f t="shared" si="85"/>
        <v>0</v>
      </c>
      <c r="J397" s="177">
        <f t="shared" si="73"/>
        <v>0</v>
      </c>
      <c r="K397" s="170">
        <f t="shared" si="85"/>
        <v>0</v>
      </c>
      <c r="L397" s="170">
        <f t="shared" si="85"/>
        <v>0</v>
      </c>
      <c r="M397" s="171">
        <f t="shared" si="79"/>
        <v>0</v>
      </c>
      <c r="N397" s="110" t="e">
        <f aca="true" t="shared" si="86" ref="N397:N430">I397/H397*100</f>
        <v>#DIV/0!</v>
      </c>
    </row>
    <row r="398" spans="1:14" ht="27" customHeight="1">
      <c r="A398" s="113"/>
      <c r="B398" s="112">
        <v>3</v>
      </c>
      <c r="C398" s="112" t="s">
        <v>168</v>
      </c>
      <c r="D398" s="114"/>
      <c r="E398" s="115">
        <f>E399+E409+E445</f>
        <v>215503.16</v>
      </c>
      <c r="F398" s="149">
        <f t="shared" si="81"/>
        <v>28602.184617426505</v>
      </c>
      <c r="G398" s="120">
        <f aca="true" t="shared" si="87" ref="G398:L398">G399+G409+G445</f>
        <v>0</v>
      </c>
      <c r="H398" s="120">
        <f t="shared" si="87"/>
        <v>0</v>
      </c>
      <c r="I398" s="120">
        <f>I399+I409+I445</f>
        <v>0</v>
      </c>
      <c r="J398" s="119">
        <f t="shared" si="73"/>
        <v>0</v>
      </c>
      <c r="K398" s="115">
        <f t="shared" si="87"/>
        <v>0</v>
      </c>
      <c r="L398" s="115">
        <f t="shared" si="87"/>
        <v>0</v>
      </c>
      <c r="M398" s="110">
        <f t="shared" si="79"/>
        <v>0</v>
      </c>
      <c r="N398" s="110" t="e">
        <f t="shared" si="86"/>
        <v>#DIV/0!</v>
      </c>
    </row>
    <row r="399" spans="1:14" ht="27" customHeight="1">
      <c r="A399" s="113"/>
      <c r="B399" s="112">
        <v>31</v>
      </c>
      <c r="C399" s="112" t="s">
        <v>241</v>
      </c>
      <c r="D399" s="114"/>
      <c r="E399" s="115">
        <f>E400+E403+E406</f>
        <v>206704.01</v>
      </c>
      <c r="F399" s="149">
        <f t="shared" si="81"/>
        <v>27434.33671776495</v>
      </c>
      <c r="G399" s="120">
        <f aca="true" t="shared" si="88" ref="G399:L399">G400+G403+G406</f>
        <v>0</v>
      </c>
      <c r="H399" s="120">
        <f t="shared" si="88"/>
        <v>0</v>
      </c>
      <c r="I399" s="120">
        <f>I400+I403+I406</f>
        <v>0</v>
      </c>
      <c r="J399" s="119">
        <f t="shared" si="73"/>
        <v>0</v>
      </c>
      <c r="K399" s="115">
        <f t="shared" si="88"/>
        <v>0</v>
      </c>
      <c r="L399" s="115">
        <f t="shared" si="88"/>
        <v>0</v>
      </c>
      <c r="M399" s="110">
        <f aca="true" t="shared" si="89" ref="M399:M427">G399/E399*100</f>
        <v>0</v>
      </c>
      <c r="N399" s="110" t="e">
        <f t="shared" si="86"/>
        <v>#DIV/0!</v>
      </c>
    </row>
    <row r="400" spans="1:14" ht="27" customHeight="1">
      <c r="A400" s="113"/>
      <c r="B400" s="112">
        <v>311</v>
      </c>
      <c r="C400" s="112" t="s">
        <v>242</v>
      </c>
      <c r="D400" s="114"/>
      <c r="E400" s="115">
        <f>SUM(E401,E402)</f>
        <v>164145.29</v>
      </c>
      <c r="F400" s="149">
        <f t="shared" si="81"/>
        <v>21785.823876833234</v>
      </c>
      <c r="G400" s="120">
        <f>SUM(G401:G402)</f>
        <v>0</v>
      </c>
      <c r="H400" s="120">
        <f>SUM(H401:H402)</f>
        <v>0</v>
      </c>
      <c r="I400" s="120">
        <f>SUM(I401:I402)</f>
        <v>0</v>
      </c>
      <c r="J400" s="119">
        <f t="shared" si="73"/>
        <v>0</v>
      </c>
      <c r="K400" s="115"/>
      <c r="L400" s="115"/>
      <c r="M400" s="110">
        <f t="shared" si="89"/>
        <v>0</v>
      </c>
      <c r="N400" s="110" t="e">
        <f t="shared" si="86"/>
        <v>#DIV/0!</v>
      </c>
    </row>
    <row r="401" spans="1:14" ht="27" customHeight="1">
      <c r="A401" s="117"/>
      <c r="B401" s="117">
        <v>3111</v>
      </c>
      <c r="C401" s="117" t="s">
        <v>302</v>
      </c>
      <c r="D401" s="118">
        <v>11001</v>
      </c>
      <c r="E401" s="116">
        <v>23522.2</v>
      </c>
      <c r="F401" s="109">
        <f t="shared" si="81"/>
        <v>3121.932444090517</v>
      </c>
      <c r="G401" s="119"/>
      <c r="H401" s="119"/>
      <c r="I401" s="119"/>
      <c r="J401" s="119">
        <f t="shared" si="73"/>
        <v>0</v>
      </c>
      <c r="K401" s="119"/>
      <c r="L401" s="119"/>
      <c r="M401" s="110">
        <f t="shared" si="89"/>
        <v>0</v>
      </c>
      <c r="N401" s="110" t="e">
        <f t="shared" si="86"/>
        <v>#DIV/0!</v>
      </c>
    </row>
    <row r="402" spans="1:14" ht="27" customHeight="1">
      <c r="A402" s="117"/>
      <c r="B402" s="117">
        <v>3111</v>
      </c>
      <c r="C402" s="117" t="s">
        <v>302</v>
      </c>
      <c r="D402" s="118">
        <v>51100</v>
      </c>
      <c r="E402" s="116">
        <v>140623.09</v>
      </c>
      <c r="F402" s="109">
        <f t="shared" si="81"/>
        <v>18663.891432742716</v>
      </c>
      <c r="G402" s="119"/>
      <c r="H402" s="119"/>
      <c r="I402" s="119"/>
      <c r="J402" s="119">
        <f t="shared" si="73"/>
        <v>0</v>
      </c>
      <c r="K402" s="119"/>
      <c r="L402" s="119"/>
      <c r="M402" s="110">
        <f t="shared" si="89"/>
        <v>0</v>
      </c>
      <c r="N402" s="110" t="e">
        <f t="shared" si="86"/>
        <v>#DIV/0!</v>
      </c>
    </row>
    <row r="403" spans="1:14" ht="27" customHeight="1">
      <c r="A403" s="113"/>
      <c r="B403" s="112">
        <v>312</v>
      </c>
      <c r="C403" s="112" t="s">
        <v>244</v>
      </c>
      <c r="D403" s="114"/>
      <c r="E403" s="115">
        <f>SUM(E404:E405)</f>
        <v>15474.75</v>
      </c>
      <c r="F403" s="149">
        <f t="shared" si="81"/>
        <v>2053.8522795142344</v>
      </c>
      <c r="G403" s="119"/>
      <c r="H403" s="119"/>
      <c r="I403" s="119"/>
      <c r="J403" s="119">
        <f t="shared" si="73"/>
        <v>0</v>
      </c>
      <c r="K403" s="120"/>
      <c r="L403" s="120"/>
      <c r="M403" s="110">
        <f t="shared" si="89"/>
        <v>0</v>
      </c>
      <c r="N403" s="110" t="e">
        <f t="shared" si="86"/>
        <v>#DIV/0!</v>
      </c>
    </row>
    <row r="404" spans="1:14" ht="27" customHeight="1">
      <c r="A404" s="117"/>
      <c r="B404" s="117">
        <v>3121</v>
      </c>
      <c r="C404" s="117" t="s">
        <v>330</v>
      </c>
      <c r="D404" s="118">
        <v>11001</v>
      </c>
      <c r="E404" s="116">
        <v>3474.75</v>
      </c>
      <c r="F404" s="109">
        <f t="shared" si="81"/>
        <v>461.17857853872187</v>
      </c>
      <c r="G404" s="119"/>
      <c r="H404" s="119"/>
      <c r="I404" s="119"/>
      <c r="J404" s="119">
        <f t="shared" si="73"/>
        <v>0</v>
      </c>
      <c r="K404" s="119"/>
      <c r="L404" s="119"/>
      <c r="M404" s="110">
        <f t="shared" si="89"/>
        <v>0</v>
      </c>
      <c r="N404" s="110" t="e">
        <f t="shared" si="86"/>
        <v>#DIV/0!</v>
      </c>
    </row>
    <row r="405" spans="1:14" ht="27" customHeight="1">
      <c r="A405" s="117"/>
      <c r="B405" s="117">
        <v>3121</v>
      </c>
      <c r="C405" s="117" t="s">
        <v>330</v>
      </c>
      <c r="D405" s="118">
        <v>51100</v>
      </c>
      <c r="E405" s="116">
        <v>12000</v>
      </c>
      <c r="F405" s="109">
        <f t="shared" si="81"/>
        <v>1592.6737009755125</v>
      </c>
      <c r="G405" s="119"/>
      <c r="H405" s="119"/>
      <c r="I405" s="119"/>
      <c r="J405" s="119">
        <f t="shared" si="73"/>
        <v>0</v>
      </c>
      <c r="K405" s="119"/>
      <c r="L405" s="119"/>
      <c r="M405" s="110">
        <f t="shared" si="89"/>
        <v>0</v>
      </c>
      <c r="N405" s="110" t="e">
        <f t="shared" si="86"/>
        <v>#DIV/0!</v>
      </c>
    </row>
    <row r="406" spans="1:14" ht="27" customHeight="1">
      <c r="A406" s="113"/>
      <c r="B406" s="112">
        <v>313</v>
      </c>
      <c r="C406" s="112" t="s">
        <v>245</v>
      </c>
      <c r="D406" s="114"/>
      <c r="E406" s="115">
        <f>E407+E408</f>
        <v>27083.97</v>
      </c>
      <c r="F406" s="149">
        <f>SUM(F407:F408)</f>
        <v>3594.660561417479</v>
      </c>
      <c r="G406" s="119"/>
      <c r="H406" s="119"/>
      <c r="I406" s="119"/>
      <c r="J406" s="119">
        <f t="shared" si="73"/>
        <v>0</v>
      </c>
      <c r="K406" s="115"/>
      <c r="L406" s="115"/>
      <c r="M406" s="110">
        <f t="shared" si="89"/>
        <v>0</v>
      </c>
      <c r="N406" s="110" t="e">
        <f t="shared" si="86"/>
        <v>#DIV/0!</v>
      </c>
    </row>
    <row r="407" spans="1:14" ht="27" customHeight="1">
      <c r="A407" s="117"/>
      <c r="B407" s="117">
        <v>3132</v>
      </c>
      <c r="C407" s="117" t="s">
        <v>246</v>
      </c>
      <c r="D407" s="118">
        <v>11001</v>
      </c>
      <c r="E407" s="116">
        <v>3881.17</v>
      </c>
      <c r="F407" s="109">
        <f t="shared" si="81"/>
        <v>515.1197823345942</v>
      </c>
      <c r="G407" s="119"/>
      <c r="H407" s="119"/>
      <c r="I407" s="119"/>
      <c r="J407" s="119">
        <f t="shared" si="73"/>
        <v>0</v>
      </c>
      <c r="K407" s="119"/>
      <c r="L407" s="119"/>
      <c r="M407" s="110">
        <f t="shared" si="89"/>
        <v>0</v>
      </c>
      <c r="N407" s="110" t="e">
        <f t="shared" si="86"/>
        <v>#DIV/0!</v>
      </c>
    </row>
    <row r="408" spans="1:14" ht="27" customHeight="1">
      <c r="A408" s="117"/>
      <c r="B408" s="117">
        <v>3132</v>
      </c>
      <c r="C408" s="117" t="s">
        <v>246</v>
      </c>
      <c r="D408" s="118">
        <v>51100</v>
      </c>
      <c r="E408" s="116">
        <v>23202.8</v>
      </c>
      <c r="F408" s="109">
        <f t="shared" si="81"/>
        <v>3079.540779082885</v>
      </c>
      <c r="G408" s="119"/>
      <c r="H408" s="119"/>
      <c r="I408" s="119"/>
      <c r="J408" s="119">
        <f t="shared" si="73"/>
        <v>0</v>
      </c>
      <c r="K408" s="119"/>
      <c r="L408" s="119"/>
      <c r="M408" s="110">
        <f t="shared" si="89"/>
        <v>0</v>
      </c>
      <c r="N408" s="110" t="e">
        <f t="shared" si="86"/>
        <v>#DIV/0!</v>
      </c>
    </row>
    <row r="409" spans="1:14" ht="27" customHeight="1">
      <c r="A409" s="113"/>
      <c r="B409" s="112">
        <v>32</v>
      </c>
      <c r="C409" s="112" t="s">
        <v>167</v>
      </c>
      <c r="D409" s="114"/>
      <c r="E409" s="115">
        <f>E410+E440</f>
        <v>8799.15</v>
      </c>
      <c r="F409" s="149">
        <f t="shared" si="81"/>
        <v>1167.8478996615568</v>
      </c>
      <c r="G409" s="119"/>
      <c r="H409" s="119"/>
      <c r="I409" s="119"/>
      <c r="J409" s="119">
        <f t="shared" si="73"/>
        <v>0</v>
      </c>
      <c r="K409" s="115">
        <f>K410+K440</f>
        <v>0</v>
      </c>
      <c r="L409" s="115">
        <f>L410+L440</f>
        <v>0</v>
      </c>
      <c r="M409" s="110">
        <f t="shared" si="89"/>
        <v>0</v>
      </c>
      <c r="N409" s="110" t="e">
        <f t="shared" si="86"/>
        <v>#DIV/0!</v>
      </c>
    </row>
    <row r="410" spans="1:14" ht="27" customHeight="1">
      <c r="A410" s="113"/>
      <c r="B410" s="112">
        <v>321</v>
      </c>
      <c r="C410" s="112" t="s">
        <v>6</v>
      </c>
      <c r="D410" s="114"/>
      <c r="E410" s="115">
        <f>E412+E411</f>
        <v>8799.15</v>
      </c>
      <c r="F410" s="149">
        <f t="shared" si="81"/>
        <v>1167.8478996615568</v>
      </c>
      <c r="G410" s="119"/>
      <c r="H410" s="119"/>
      <c r="I410" s="119"/>
      <c r="J410" s="119">
        <f t="shared" si="73"/>
        <v>0</v>
      </c>
      <c r="K410" s="115"/>
      <c r="L410" s="115"/>
      <c r="M410" s="110">
        <f t="shared" si="89"/>
        <v>0</v>
      </c>
      <c r="N410" s="110" t="e">
        <f t="shared" si="86"/>
        <v>#DIV/0!</v>
      </c>
    </row>
    <row r="411" spans="1:14" ht="27" customHeight="1">
      <c r="A411" s="117"/>
      <c r="B411" s="117">
        <v>3212</v>
      </c>
      <c r="C411" s="117" t="s">
        <v>248</v>
      </c>
      <c r="D411" s="118">
        <v>11001</v>
      </c>
      <c r="E411" s="116">
        <v>3289.35</v>
      </c>
      <c r="F411" s="109">
        <f t="shared" si="81"/>
        <v>436.57176985865016</v>
      </c>
      <c r="G411" s="119"/>
      <c r="H411" s="119"/>
      <c r="I411" s="119"/>
      <c r="J411" s="119">
        <f t="shared" si="73"/>
        <v>0</v>
      </c>
      <c r="K411" s="119"/>
      <c r="L411" s="119"/>
      <c r="M411" s="110">
        <f t="shared" si="89"/>
        <v>0</v>
      </c>
      <c r="N411" s="110" t="e">
        <f t="shared" si="86"/>
        <v>#DIV/0!</v>
      </c>
    </row>
    <row r="412" spans="1:14" ht="27" customHeight="1">
      <c r="A412" s="117"/>
      <c r="B412" s="117">
        <v>3212</v>
      </c>
      <c r="C412" s="117" t="s">
        <v>248</v>
      </c>
      <c r="D412" s="118">
        <v>51100</v>
      </c>
      <c r="E412" s="116">
        <v>5509.8</v>
      </c>
      <c r="F412" s="109">
        <f t="shared" si="81"/>
        <v>731.2761298029067</v>
      </c>
      <c r="G412" s="119"/>
      <c r="H412" s="119"/>
      <c r="I412" s="119"/>
      <c r="J412" s="119">
        <f aca="true" t="shared" si="90" ref="J412:J430">I412*7.5345</f>
        <v>0</v>
      </c>
      <c r="K412" s="119"/>
      <c r="L412" s="119"/>
      <c r="M412" s="110">
        <f t="shared" si="89"/>
        <v>0</v>
      </c>
      <c r="N412" s="110" t="e">
        <f t="shared" si="86"/>
        <v>#DIV/0!</v>
      </c>
    </row>
    <row r="413" spans="1:14" ht="27" customHeight="1">
      <c r="A413" s="165">
        <v>9211</v>
      </c>
      <c r="B413" s="166" t="s">
        <v>2</v>
      </c>
      <c r="C413" s="165" t="s">
        <v>359</v>
      </c>
      <c r="D413" s="166"/>
      <c r="E413" s="150">
        <f>SUM(E414)</f>
        <v>156928.47</v>
      </c>
      <c r="F413" s="150">
        <f t="shared" si="81"/>
        <v>20827.987258610392</v>
      </c>
      <c r="G413" s="151">
        <f aca="true" t="shared" si="91" ref="G413:L413">SUM(G414)</f>
        <v>256105.19</v>
      </c>
      <c r="H413" s="151">
        <f t="shared" si="91"/>
        <v>33991</v>
      </c>
      <c r="I413" s="151">
        <f t="shared" si="91"/>
        <v>48391</v>
      </c>
      <c r="J413" s="176">
        <f t="shared" si="90"/>
        <v>364601.9895</v>
      </c>
      <c r="K413" s="150">
        <f t="shared" si="91"/>
        <v>0</v>
      </c>
      <c r="L413" s="150">
        <f t="shared" si="91"/>
        <v>0</v>
      </c>
      <c r="M413" s="152">
        <f t="shared" si="89"/>
        <v>163.19867899049802</v>
      </c>
      <c r="N413" s="110">
        <f t="shared" si="86"/>
        <v>142.3641552175576</v>
      </c>
    </row>
    <row r="414" spans="1:14" ht="27" customHeight="1">
      <c r="A414" s="167" t="s">
        <v>360</v>
      </c>
      <c r="B414" s="168" t="s">
        <v>3</v>
      </c>
      <c r="C414" s="167" t="s">
        <v>361</v>
      </c>
      <c r="D414" s="169"/>
      <c r="E414" s="170">
        <f>E415</f>
        <v>156928.47</v>
      </c>
      <c r="F414" s="173">
        <f t="shared" si="81"/>
        <v>20827.987258610392</v>
      </c>
      <c r="G414" s="170">
        <f aca="true" t="shared" si="92" ref="G414:L414">G415</f>
        <v>256105.19</v>
      </c>
      <c r="H414" s="170">
        <f t="shared" si="92"/>
        <v>33991</v>
      </c>
      <c r="I414" s="170">
        <f t="shared" si="92"/>
        <v>48391</v>
      </c>
      <c r="J414" s="170">
        <f t="shared" si="90"/>
        <v>364601.9895</v>
      </c>
      <c r="K414" s="170">
        <f t="shared" si="92"/>
        <v>0</v>
      </c>
      <c r="L414" s="170">
        <f t="shared" si="92"/>
        <v>0</v>
      </c>
      <c r="M414" s="171">
        <f t="shared" si="89"/>
        <v>163.19867899049802</v>
      </c>
      <c r="N414" s="110">
        <f t="shared" si="86"/>
        <v>142.3641552175576</v>
      </c>
    </row>
    <row r="415" spans="1:14" ht="27" customHeight="1">
      <c r="A415" s="113"/>
      <c r="B415" s="112">
        <v>3</v>
      </c>
      <c r="C415" s="112" t="s">
        <v>168</v>
      </c>
      <c r="D415" s="114"/>
      <c r="E415" s="115">
        <f>E416+E426</f>
        <v>156928.47</v>
      </c>
      <c r="F415" s="149">
        <f t="shared" si="81"/>
        <v>20827.987258610392</v>
      </c>
      <c r="G415" s="120">
        <f aca="true" t="shared" si="93" ref="G415:L415">G416+G426+G462</f>
        <v>256105.19</v>
      </c>
      <c r="H415" s="120">
        <f t="shared" si="93"/>
        <v>33991</v>
      </c>
      <c r="I415" s="120">
        <f>I416+I426+I462</f>
        <v>48391</v>
      </c>
      <c r="J415" s="120">
        <f t="shared" si="90"/>
        <v>364601.9895</v>
      </c>
      <c r="K415" s="115">
        <f t="shared" si="93"/>
        <v>0</v>
      </c>
      <c r="L415" s="115">
        <f t="shared" si="93"/>
        <v>0</v>
      </c>
      <c r="M415" s="110">
        <f t="shared" si="89"/>
        <v>163.19867899049802</v>
      </c>
      <c r="N415" s="110">
        <f t="shared" si="86"/>
        <v>142.3641552175576</v>
      </c>
    </row>
    <row r="416" spans="1:14" ht="27" customHeight="1">
      <c r="A416" s="113"/>
      <c r="B416" s="112">
        <v>31</v>
      </c>
      <c r="C416" s="112" t="s">
        <v>241</v>
      </c>
      <c r="D416" s="114"/>
      <c r="E416" s="115">
        <f>E417+E420+E423</f>
        <v>150979.23</v>
      </c>
      <c r="F416" s="149">
        <f t="shared" si="81"/>
        <v>20038.387417877762</v>
      </c>
      <c r="G416" s="120">
        <f aca="true" t="shared" si="94" ref="G416:L416">G417+G420+G423</f>
        <v>244328.77</v>
      </c>
      <c r="H416" s="120">
        <f t="shared" si="94"/>
        <v>32428</v>
      </c>
      <c r="I416" s="120">
        <f>I417+I420+I423</f>
        <v>46300</v>
      </c>
      <c r="J416" s="120">
        <f t="shared" si="90"/>
        <v>348847.35000000003</v>
      </c>
      <c r="K416" s="115">
        <f t="shared" si="94"/>
        <v>0</v>
      </c>
      <c r="L416" s="115">
        <f t="shared" si="94"/>
        <v>0</v>
      </c>
      <c r="M416" s="110">
        <f t="shared" si="89"/>
        <v>161.82939202961887</v>
      </c>
      <c r="N416" s="110">
        <f t="shared" si="86"/>
        <v>142.77784630566177</v>
      </c>
    </row>
    <row r="417" spans="1:14" ht="27" customHeight="1">
      <c r="A417" s="113"/>
      <c r="B417" s="112">
        <v>311</v>
      </c>
      <c r="C417" s="112" t="s">
        <v>242</v>
      </c>
      <c r="D417" s="114"/>
      <c r="E417" s="115">
        <f>E418+E419</f>
        <v>112619.41</v>
      </c>
      <c r="F417" s="149">
        <f t="shared" si="81"/>
        <v>14947.164377198222</v>
      </c>
      <c r="G417" s="120">
        <f>SUM(G418:G419)</f>
        <v>197531.99</v>
      </c>
      <c r="H417" s="120">
        <f>SUM(H418:H419)</f>
        <v>26217</v>
      </c>
      <c r="I417" s="120">
        <f>SUM(I418:I419)</f>
        <v>35900</v>
      </c>
      <c r="J417" s="120">
        <f t="shared" si="90"/>
        <v>270488.55</v>
      </c>
      <c r="K417" s="115"/>
      <c r="L417" s="115"/>
      <c r="M417" s="110">
        <f t="shared" si="89"/>
        <v>175.3978199672685</v>
      </c>
      <c r="N417" s="110">
        <f t="shared" si="86"/>
        <v>136.93405042529656</v>
      </c>
    </row>
    <row r="418" spans="1:14" ht="27" customHeight="1">
      <c r="A418" s="117"/>
      <c r="B418" s="117">
        <v>3111</v>
      </c>
      <c r="C418" s="117" t="s">
        <v>302</v>
      </c>
      <c r="D418" s="118">
        <v>11001</v>
      </c>
      <c r="E418" s="116">
        <v>85210.37</v>
      </c>
      <c r="F418" s="109">
        <f t="shared" si="81"/>
        <v>11309.359612449398</v>
      </c>
      <c r="G418" s="119">
        <v>36293.69</v>
      </c>
      <c r="H418" s="119">
        <v>4817</v>
      </c>
      <c r="I418" s="119">
        <v>14500</v>
      </c>
      <c r="J418" s="119">
        <f t="shared" si="90"/>
        <v>109250.25</v>
      </c>
      <c r="K418" s="119"/>
      <c r="L418" s="119"/>
      <c r="M418" s="110">
        <f t="shared" si="89"/>
        <v>42.59304354622566</v>
      </c>
      <c r="N418" s="110">
        <f t="shared" si="86"/>
        <v>301.0172306414781</v>
      </c>
    </row>
    <row r="419" spans="1:14" ht="27" customHeight="1">
      <c r="A419" s="117"/>
      <c r="B419" s="117">
        <v>3111</v>
      </c>
      <c r="C419" s="117" t="s">
        <v>302</v>
      </c>
      <c r="D419" s="118">
        <v>51100</v>
      </c>
      <c r="E419" s="116">
        <v>27409.04</v>
      </c>
      <c r="F419" s="109">
        <f t="shared" si="81"/>
        <v>3637.804764748822</v>
      </c>
      <c r="G419" s="119">
        <v>161238.3</v>
      </c>
      <c r="H419" s="119">
        <v>21400</v>
      </c>
      <c r="I419" s="119">
        <v>21400</v>
      </c>
      <c r="J419" s="119">
        <f t="shared" si="90"/>
        <v>161238.30000000002</v>
      </c>
      <c r="K419" s="119"/>
      <c r="L419" s="119"/>
      <c r="M419" s="110">
        <f t="shared" si="89"/>
        <v>588.2668637792494</v>
      </c>
      <c r="N419" s="110">
        <f t="shared" si="86"/>
        <v>100</v>
      </c>
    </row>
    <row r="420" spans="1:14" ht="27" customHeight="1">
      <c r="A420" s="113"/>
      <c r="B420" s="112">
        <v>312</v>
      </c>
      <c r="C420" s="112" t="s">
        <v>244</v>
      </c>
      <c r="D420" s="114"/>
      <c r="E420" s="115">
        <f>E421+E422</f>
        <v>19777.6</v>
      </c>
      <c r="F420" s="149">
        <f t="shared" si="81"/>
        <v>2624.938615701108</v>
      </c>
      <c r="G420" s="119">
        <f>G421+G422</f>
        <v>14202.53</v>
      </c>
      <c r="H420" s="119">
        <f>H421+H422</f>
        <v>1885</v>
      </c>
      <c r="I420" s="119">
        <f>I421+I422</f>
        <v>4394</v>
      </c>
      <c r="J420" s="119">
        <f t="shared" si="90"/>
        <v>33106.593</v>
      </c>
      <c r="K420" s="120"/>
      <c r="L420" s="120"/>
      <c r="M420" s="110">
        <f t="shared" si="89"/>
        <v>71.81119043766687</v>
      </c>
      <c r="N420" s="110">
        <f t="shared" si="86"/>
        <v>233.1034482758621</v>
      </c>
    </row>
    <row r="421" spans="1:14" ht="27" customHeight="1">
      <c r="A421" s="117"/>
      <c r="B421" s="117">
        <v>3121</v>
      </c>
      <c r="C421" s="117" t="s">
        <v>330</v>
      </c>
      <c r="D421" s="118">
        <v>11001</v>
      </c>
      <c r="E421" s="116">
        <v>16777.6</v>
      </c>
      <c r="F421" s="109">
        <f t="shared" si="81"/>
        <v>2226.7701904572295</v>
      </c>
      <c r="G421" s="119">
        <v>3699.44</v>
      </c>
      <c r="H421" s="119">
        <v>491</v>
      </c>
      <c r="I421" s="119">
        <v>3000</v>
      </c>
      <c r="J421" s="119">
        <f t="shared" si="90"/>
        <v>22603.5</v>
      </c>
      <c r="K421" s="119"/>
      <c r="L421" s="119"/>
      <c r="M421" s="110">
        <f t="shared" si="89"/>
        <v>22.04987602517643</v>
      </c>
      <c r="N421" s="110">
        <f t="shared" si="86"/>
        <v>610.9979633401222</v>
      </c>
    </row>
    <row r="422" spans="1:14" ht="27" customHeight="1">
      <c r="A422" s="117"/>
      <c r="B422" s="117">
        <v>3121</v>
      </c>
      <c r="C422" s="117" t="s">
        <v>330</v>
      </c>
      <c r="D422" s="118">
        <v>51100</v>
      </c>
      <c r="E422" s="116">
        <v>3000</v>
      </c>
      <c r="F422" s="109">
        <f t="shared" si="81"/>
        <v>398.1684252438781</v>
      </c>
      <c r="G422" s="119">
        <v>10503.09</v>
      </c>
      <c r="H422" s="119">
        <v>1394</v>
      </c>
      <c r="I422" s="119">
        <v>1394</v>
      </c>
      <c r="J422" s="119">
        <f t="shared" si="90"/>
        <v>10503.093</v>
      </c>
      <c r="K422" s="119"/>
      <c r="L422" s="119"/>
      <c r="M422" s="110">
        <f t="shared" si="89"/>
        <v>350.103</v>
      </c>
      <c r="N422" s="110">
        <f t="shared" si="86"/>
        <v>100</v>
      </c>
    </row>
    <row r="423" spans="1:14" ht="27" customHeight="1">
      <c r="A423" s="113"/>
      <c r="B423" s="112">
        <v>313</v>
      </c>
      <c r="C423" s="112" t="s">
        <v>245</v>
      </c>
      <c r="D423" s="114"/>
      <c r="E423" s="115">
        <f>E424+E425</f>
        <v>18582.22</v>
      </c>
      <c r="F423" s="149">
        <f>SUM(F424:F425)</f>
        <v>2466.2844249784325</v>
      </c>
      <c r="G423" s="119">
        <f>SUM(G424:G425)</f>
        <v>32594.25</v>
      </c>
      <c r="H423" s="119">
        <f>SUM(H424:H425)</f>
        <v>4326</v>
      </c>
      <c r="I423" s="119">
        <f>SUM(I424:I425)</f>
        <v>6006</v>
      </c>
      <c r="J423" s="119">
        <f t="shared" si="90"/>
        <v>45252.207</v>
      </c>
      <c r="K423" s="115"/>
      <c r="L423" s="115"/>
      <c r="M423" s="110">
        <f t="shared" si="89"/>
        <v>175.40557586768426</v>
      </c>
      <c r="N423" s="110">
        <f t="shared" si="86"/>
        <v>138.83495145631068</v>
      </c>
    </row>
    <row r="424" spans="1:14" ht="27" customHeight="1">
      <c r="A424" s="117"/>
      <c r="B424" s="117">
        <v>3132</v>
      </c>
      <c r="C424" s="117" t="s">
        <v>246</v>
      </c>
      <c r="D424" s="118">
        <v>11001</v>
      </c>
      <c r="E424" s="116">
        <v>14071.26</v>
      </c>
      <c r="F424" s="109">
        <f t="shared" si="81"/>
        <v>1867.577145132391</v>
      </c>
      <c r="G424" s="119">
        <v>5989.93</v>
      </c>
      <c r="H424" s="119">
        <v>795</v>
      </c>
      <c r="I424" s="119">
        <v>2475</v>
      </c>
      <c r="J424" s="119">
        <f t="shared" si="90"/>
        <v>18647.8875</v>
      </c>
      <c r="K424" s="119"/>
      <c r="L424" s="119"/>
      <c r="M424" s="110">
        <f t="shared" si="89"/>
        <v>42.56854041500193</v>
      </c>
      <c r="N424" s="110">
        <f t="shared" si="86"/>
        <v>311.3207547169811</v>
      </c>
    </row>
    <row r="425" spans="1:14" ht="27" customHeight="1">
      <c r="A425" s="117"/>
      <c r="B425" s="117">
        <v>3132</v>
      </c>
      <c r="C425" s="117" t="s">
        <v>246</v>
      </c>
      <c r="D425" s="118">
        <v>51100</v>
      </c>
      <c r="E425" s="116">
        <v>4510.96</v>
      </c>
      <c r="F425" s="109">
        <f t="shared" si="81"/>
        <v>598.7072798460415</v>
      </c>
      <c r="G425" s="119">
        <v>26604.32</v>
      </c>
      <c r="H425" s="119">
        <v>3531</v>
      </c>
      <c r="I425" s="119">
        <v>3531</v>
      </c>
      <c r="J425" s="119">
        <f t="shared" si="90"/>
        <v>26604.3195</v>
      </c>
      <c r="K425" s="119"/>
      <c r="L425" s="119"/>
      <c r="M425" s="110">
        <f t="shared" si="89"/>
        <v>589.7706918261301</v>
      </c>
      <c r="N425" s="110">
        <f t="shared" si="86"/>
        <v>100</v>
      </c>
    </row>
    <row r="426" spans="1:14" ht="27" customHeight="1">
      <c r="A426" s="113"/>
      <c r="B426" s="112">
        <v>32</v>
      </c>
      <c r="C426" s="112" t="s">
        <v>167</v>
      </c>
      <c r="D426" s="114"/>
      <c r="E426" s="115">
        <f>E427</f>
        <v>5949.24</v>
      </c>
      <c r="F426" s="149">
        <f t="shared" si="81"/>
        <v>789.5998407326298</v>
      </c>
      <c r="G426" s="119">
        <f>G427+G457</f>
        <v>11776.42</v>
      </c>
      <c r="H426" s="119">
        <f>H427+H457</f>
        <v>1563</v>
      </c>
      <c r="I426" s="119">
        <f>I427+I457</f>
        <v>2091</v>
      </c>
      <c r="J426" s="119">
        <f t="shared" si="90"/>
        <v>15754.639500000001</v>
      </c>
      <c r="K426" s="115">
        <f>K427+K457</f>
        <v>0</v>
      </c>
      <c r="L426" s="115">
        <f>L427+L457</f>
        <v>0</v>
      </c>
      <c r="M426" s="110">
        <f t="shared" si="89"/>
        <v>197.94830936388513</v>
      </c>
      <c r="N426" s="110">
        <f t="shared" si="86"/>
        <v>133.78119001919387</v>
      </c>
    </row>
    <row r="427" spans="1:14" ht="27" customHeight="1">
      <c r="A427" s="113"/>
      <c r="B427" s="112">
        <v>321</v>
      </c>
      <c r="C427" s="112" t="s">
        <v>6</v>
      </c>
      <c r="D427" s="114"/>
      <c r="E427" s="115">
        <f>SUM(E428:E430)</f>
        <v>5949.24</v>
      </c>
      <c r="F427" s="149">
        <f>E427/7.5345</f>
        <v>789.5998407326298</v>
      </c>
      <c r="G427" s="119">
        <f>SUM(G429:G430)</f>
        <v>11776.42</v>
      </c>
      <c r="H427" s="119">
        <v>1563</v>
      </c>
      <c r="I427" s="119">
        <f>SUM(I428:I430)</f>
        <v>2091</v>
      </c>
      <c r="J427" s="119">
        <f t="shared" si="90"/>
        <v>15754.639500000001</v>
      </c>
      <c r="K427" s="115"/>
      <c r="L427" s="115"/>
      <c r="M427" s="110">
        <f t="shared" si="89"/>
        <v>197.94830936388513</v>
      </c>
      <c r="N427" s="110">
        <f t="shared" si="86"/>
        <v>133.78119001919387</v>
      </c>
    </row>
    <row r="428" spans="1:14" ht="27" customHeight="1">
      <c r="A428" s="117"/>
      <c r="B428" s="117" t="s">
        <v>8</v>
      </c>
      <c r="C428" s="117" t="s">
        <v>9</v>
      </c>
      <c r="D428" s="118">
        <v>11001</v>
      </c>
      <c r="E428" s="116">
        <v>600</v>
      </c>
      <c r="F428" s="109">
        <f>E428/7.5345</f>
        <v>79.63368504877563</v>
      </c>
      <c r="G428" s="119">
        <v>0</v>
      </c>
      <c r="H428" s="119">
        <v>0</v>
      </c>
      <c r="I428" s="178">
        <v>212.4</v>
      </c>
      <c r="J428" s="119">
        <f t="shared" si="90"/>
        <v>1600.3278</v>
      </c>
      <c r="K428" s="189"/>
      <c r="L428" s="189"/>
      <c r="M428" s="189"/>
      <c r="N428" s="110" t="e">
        <f t="shared" si="86"/>
        <v>#DIV/0!</v>
      </c>
    </row>
    <row r="429" spans="1:14" ht="27" customHeight="1">
      <c r="A429" s="117"/>
      <c r="B429" s="117">
        <v>3212</v>
      </c>
      <c r="C429" s="117" t="s">
        <v>248</v>
      </c>
      <c r="D429" s="118">
        <v>11001</v>
      </c>
      <c r="E429" s="116">
        <v>4349.24</v>
      </c>
      <c r="F429" s="109">
        <f t="shared" si="81"/>
        <v>577.2433472692281</v>
      </c>
      <c r="G429" s="119">
        <v>1845.95</v>
      </c>
      <c r="H429" s="119">
        <v>245</v>
      </c>
      <c r="I429" s="119">
        <v>560.6</v>
      </c>
      <c r="J429" s="119">
        <f t="shared" si="90"/>
        <v>4223.840700000001</v>
      </c>
      <c r="K429" s="119"/>
      <c r="L429" s="119"/>
      <c r="M429" s="110">
        <f>G429/E429*100</f>
        <v>42.443047520946195</v>
      </c>
      <c r="N429" s="110">
        <f t="shared" si="86"/>
        <v>228.81632653061223</v>
      </c>
    </row>
    <row r="430" spans="1:14" ht="27" customHeight="1">
      <c r="A430" s="117"/>
      <c r="B430" s="117">
        <v>3212</v>
      </c>
      <c r="C430" s="117" t="s">
        <v>248</v>
      </c>
      <c r="D430" s="118">
        <v>51100</v>
      </c>
      <c r="E430" s="116">
        <v>1000</v>
      </c>
      <c r="F430" s="109">
        <f t="shared" si="81"/>
        <v>132.72280841462606</v>
      </c>
      <c r="G430" s="119">
        <v>9930.47</v>
      </c>
      <c r="H430" s="119">
        <v>1318.41</v>
      </c>
      <c r="I430" s="119">
        <v>1318</v>
      </c>
      <c r="J430" s="119">
        <f t="shared" si="90"/>
        <v>9930.471000000001</v>
      </c>
      <c r="K430" s="119"/>
      <c r="L430" s="119"/>
      <c r="M430" s="110">
        <f>G430/E430*100</f>
        <v>993.047</v>
      </c>
      <c r="N430" s="110">
        <f t="shared" si="86"/>
        <v>99.96890193490643</v>
      </c>
    </row>
    <row r="431" spans="1:2" ht="27" customHeight="1">
      <c r="A431" s="175" t="s">
        <v>380</v>
      </c>
      <c r="B431" s="174"/>
    </row>
  </sheetData>
  <sheetProtection/>
  <mergeCells count="11">
    <mergeCell ref="A1:B1"/>
    <mergeCell ref="A2:B2"/>
    <mergeCell ref="A3:B3"/>
    <mergeCell ref="A4:B4"/>
    <mergeCell ref="A5:B5"/>
    <mergeCell ref="A6:B6"/>
    <mergeCell ref="A7:B7"/>
    <mergeCell ref="A8:B8"/>
    <mergeCell ref="B10:C10"/>
    <mergeCell ref="B11:C11"/>
    <mergeCell ref="A9:N9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42" r:id="rId1"/>
  <headerFooter alignWithMargins="0">
    <oddFooter>&amp;L&amp;C&amp;R</oddFooter>
  </headerFooter>
  <colBreaks count="1" manualBreakCount="1">
    <brk id="14" max="65535" man="1"/>
  </colBreaks>
  <ignoredErrors>
    <ignoredError sqref="G55:I55 M5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2022-03-16T10:01:50Z</dcterms:created>
  <dcterms:modified xsi:type="dcterms:W3CDTF">2023-08-03T08:40:14Z</dcterms:modified>
  <cp:category/>
  <cp:version/>
  <cp:contentType/>
  <cp:contentStatus/>
</cp:coreProperties>
</file>