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DIO-RASHODI'!$A$1:$L$96</definedName>
    <definedName name="_xlnm.Print_Area" localSheetId="3">'POSEBNI DIO'!$A$1:$N$374</definedName>
  </definedNames>
  <calcPr fullCalcOnLoad="1"/>
</workbook>
</file>

<file path=xl/sharedStrings.xml><?xml version="1.0" encoding="utf-8"?>
<sst xmlns="http://schemas.openxmlformats.org/spreadsheetml/2006/main" count="839" uniqueCount="415">
  <si>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</si>
  <si>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</si>
  <si>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</si>
  <si>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</si>
  <si>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</si>
  <si>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</si>
  <si>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</si>
  <si>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</si>
  <si>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</si>
  <si>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</si>
  <si>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</si>
  <si>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</si>
  <si>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</si>
  <si>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</si>
  <si>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</si>
  <si>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</si>
  <si>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</si>
  <si>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</si>
  <si>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</si>
  <si>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</si>
  <si>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</si>
  <si>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</si>
  <si>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</si>
  <si>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</si>
  <si>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</si>
  <si>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</si>
  <si>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</si>
  <si>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</si>
  <si>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</si>
  <si>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</si>
  <si>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</si>
  <si>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</si>
  <si>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</si>
  <si>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</si>
  <si>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</si>
  <si>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</si>
  <si>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</si>
  <si>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</si>
  <si>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</si>
  <si>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</si>
  <si>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</si>
  <si>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</si>
  <si>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</si>
  <si>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</si>
  <si>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</si>
  <si>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</si>
  <si>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</si>
  <si>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</si>
  <si>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</si>
  <si>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</si>
  <si>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</si>
  <si>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</si>
  <si>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</si>
  <si>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</si>
  <si>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</si>
  <si>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</si>
  <si>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</si>
  <si>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</si>
  <si>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</si>
  <si>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</si>
  <si>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</si>
  <si>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</si>
  <si>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</si>
  <si>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</si>
  <si>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</si>
  <si>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</si>
  <si>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</si>
  <si>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</si>
  <si>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</si>
  <si>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</si>
  <si>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</si>
  <si>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</si>
  <si>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</si>
  <si>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</si>
  <si>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</si>
  <si>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</si>
  <si>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</si>
  <si>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</si>
  <si>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</si>
  <si>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</si>
  <si>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</si>
  <si>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</si>
  <si>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</si>
  <si>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</si>
  <si>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</si>
  <si>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</si>
  <si>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</si>
  <si>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</si>
  <si>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</si>
  <si>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</si>
  <si>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</si>
  <si>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</si>
  <si>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</si>
  <si>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</si>
  <si>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</si>
  <si>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</si>
  <si>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</si>
  <si>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</si>
  <si>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</si>
  <si>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</si>
  <si>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</si>
  <si>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</si>
  <si>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</si>
  <si>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</si>
  <si>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</si>
  <si>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</si>
  <si>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</si>
  <si>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</si>
  <si>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</si>
  <si>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</si>
  <si>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</si>
  <si>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</si>
  <si>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</si>
  <si>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</si>
  <si>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</si>
  <si>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</si>
  <si>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</si>
  <si>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</si>
  <si>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</si>
  <si>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</si>
  <si>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</si>
  <si>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</si>
  <si>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</si>
  <si>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</si>
  <si>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</si>
  <si>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</si>
  <si>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</si>
  <si>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</si>
  <si>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</si>
  <si>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</si>
  <si>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</si>
  <si>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</si>
  <si>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</si>
  <si>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</si>
  <si>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</si>
  <si>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</si>
  <si>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</si>
  <si>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</si>
  <si>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</si>
  <si>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</si>
  <si>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</si>
  <si>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</si>
  <si>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</si>
  <si>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</si>
  <si>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</si>
  <si>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</si>
  <si>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</si>
  <si>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</si>
  <si>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</si>
  <si>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</si>
  <si>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</si>
  <si>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</si>
  <si>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</si>
  <si>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</si>
  <si>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</si>
  <si>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</si>
  <si>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</si>
  <si>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</si>
  <si>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</si>
  <si>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</si>
  <si>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</si>
  <si>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</si>
  <si>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</si>
  <si>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</si>
  <si>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</si>
  <si>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</si>
  <si>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</si>
  <si>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</si>
  <si>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</si>
  <si>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</si>
  <si>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</si>
  <si>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</si>
  <si>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</si>
  <si>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</si>
  <si>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</si>
  <si>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</si>
  <si>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</si>
  <si>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</si>
  <si>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</si>
  <si>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</si>
  <si>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</si>
  <si>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</si>
  <si>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</si>
  <si>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</si>
  <si>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</si>
  <si>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</si>
  <si>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</si>
  <si>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</si>
  <si>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</si>
  <si>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</si>
  <si>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</si>
  <si>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</si>
  <si>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</si>
  <si>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</si>
  <si>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</si>
  <si>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</si>
  <si>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</si>
  <si>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</si>
  <si>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</si>
  <si>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</si>
  <si>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</si>
  <si>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</si>
  <si>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</si>
  <si>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</si>
  <si>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</si>
  <si>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</si>
  <si>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</si>
  <si>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</si>
  <si>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</si>
  <si>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</si>
  <si>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</si>
  <si>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</si>
  <si>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</si>
  <si>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</si>
  <si>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</si>
  <si>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</si>
  <si>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</si>
  <si>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</si>
  <si>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</si>
  <si>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</si>
  <si>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</si>
  <si>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</si>
  <si>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Izvršenje 2021. </t>
  </si>
  <si>
    <t>OŠ DR. MATE DEMARINA</t>
  </si>
  <si>
    <t xml:space="preserve">Ostvarenje 2021. 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</si>
  <si>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</si>
  <si>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</si>
  <si>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</si>
  <si>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</si>
  <si>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</si>
  <si>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</si>
  <si>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</si>
  <si>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</si>
  <si>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</si>
  <si>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</si>
  <si>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</si>
  <si>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IZVRŠENJE 2021</t>
  </si>
  <si>
    <t>A210101</t>
  </si>
  <si>
    <t>A210102</t>
  </si>
  <si>
    <t>A210103</t>
  </si>
  <si>
    <t>Materijalni rashodi po stvarnom trošku - drugi izvori</t>
  </si>
  <si>
    <t>REPREZENTACIJA</t>
  </si>
  <si>
    <t>OSTALE NAKNADE</t>
  </si>
  <si>
    <t>ZAKUPNINE I NAJAMNINE</t>
  </si>
  <si>
    <t>DONACIJE ZA OSNOVNE ŠKOLE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</si>
  <si>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</si>
  <si>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</si>
  <si>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</si>
  <si>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</si>
  <si>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</si>
  <si>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</si>
  <si>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</si>
  <si>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</si>
  <si>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</si>
  <si>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</si>
  <si>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</si>
  <si>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</si>
  <si>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</si>
  <si>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ostali rashodi za zaposlene</t>
  </si>
  <si>
    <t>A210201</t>
  </si>
  <si>
    <t>Materijalni rashodi po stvarnom trošku - iznad standarda</t>
  </si>
  <si>
    <t>PREMIJE OSIGURANJA</t>
  </si>
  <si>
    <t>Obrazovanje iznad standarda</t>
  </si>
  <si>
    <t>ŽUPANIJSKA NATJECANJA</t>
  </si>
  <si>
    <t>ŠKOLSKA KUHINJA</t>
  </si>
  <si>
    <t>OSTALE NAKNADE - TESTIRANJE</t>
  </si>
  <si>
    <t>MATERIJAL I SIROVINE-SREDSTVA O. LIŽNJAN</t>
  </si>
  <si>
    <t>MATERIJAL I SIROVINE-SREDSTVA O.MARČANA</t>
  </si>
  <si>
    <t>MATERIJAL I SIROVINE-SREDSTVA O.MEDULIN</t>
  </si>
  <si>
    <t>A230107</t>
  </si>
  <si>
    <t>Produženi boravak</t>
  </si>
  <si>
    <t>PLAĆE ZA REDOVAN RAD-O. LIŽNJAN</t>
  </si>
  <si>
    <t>PLAĆE ZA REDOVAN RAD-O. MEDULIN</t>
  </si>
  <si>
    <t>PLAĆE ZA REDOVAN RAD - RODITELJI</t>
  </si>
  <si>
    <t>ostali rashodi za zaposlene - RODITELJI</t>
  </si>
  <si>
    <t>ostali rashodi za zaposlene - O. LIŽNJAN</t>
  </si>
  <si>
    <t>ostali rashodi za zaposlene - O. MEDULIN</t>
  </si>
  <si>
    <t>PLAĆE ZA REDOVAN RAD-O. MEDULIN PO PRESUDAMA</t>
  </si>
  <si>
    <t>PLAĆE ZA REDOVAN RAD-O. LIŽNJAN - PO PRESUDAMA</t>
  </si>
  <si>
    <t>DOPRINOSI ZA OBVEZNO ZDRAVSTVENO OSIGURANJE - O.LIŽNJAN</t>
  </si>
  <si>
    <t>DOPRINOSI ZA OBVEZNO ZDRAVSTVENO OSIGURANJE - O. MEDULIN</t>
  </si>
  <si>
    <t>DOPRINOSI ZA OBVEZNO OSIGURANJE U SLUČAJU NEZAPOSLENOSTI - O. LIŽNJAN</t>
  </si>
  <si>
    <t>DOPRINOSI ZA OBVEZNO OSIGURANJE U SLUČAJU NEZAPOSLENOSTI - O. MEDULIN</t>
  </si>
  <si>
    <t>NAKNADE ZA PRIJEVOZ, RAD NA TERENU I ODVOJEN ŽIVOT - O. LIŽNJAN</t>
  </si>
  <si>
    <t>NAKNADE ZA PRIJEVOZ, RAD NA TERENU I ODVOJEN ŽIVOT - O. MEDULIN</t>
  </si>
  <si>
    <t>PRISTOJBE I NAKNADE-O. LIŽNJAN</t>
  </si>
  <si>
    <t>PRISTOJBE I NAKNADE - O. MEDULIN</t>
  </si>
  <si>
    <t>TROŠKOVI SUDSKIH POSTUPAKA - O. LIŽNJAN</t>
  </si>
  <si>
    <t>TROŠKOVI SUDSKIH POSTUPAKA - O. MEDULIN</t>
  </si>
  <si>
    <t>ZATEZNE KAMATE - O. LIŽNJAN</t>
  </si>
  <si>
    <t>ZATEZNE KAMATE - O.MEDULIN</t>
  </si>
  <si>
    <t>A230115</t>
  </si>
  <si>
    <t>Ostali programi i projekti</t>
  </si>
  <si>
    <t>A230116</t>
  </si>
  <si>
    <t>NAKNADE GRAĐANIMA I KUĆANSTVIMA NA TEMELJU OSIGURANJA</t>
  </si>
  <si>
    <t>Školski list, časopisi i knjige</t>
  </si>
  <si>
    <t>NAKNADE FRAĐANIMA I KUĆANSTVIMA U NARAVI</t>
  </si>
  <si>
    <t>A230130</t>
  </si>
  <si>
    <t>Izborni i dodatni programi</t>
  </si>
  <si>
    <t>OSTALI NESPOMENUTI RASHODI POSLOVANJA - O. LIŽNJAN</t>
  </si>
  <si>
    <t>A230134</t>
  </si>
  <si>
    <t>Školski preventivni programi</t>
  </si>
  <si>
    <t>A230162</t>
  </si>
  <si>
    <t>Naknada za županijsko stručno vijeće - ŽSV</t>
  </si>
  <si>
    <t>A230184</t>
  </si>
  <si>
    <t>Zavičajna nastava</t>
  </si>
  <si>
    <t>A230189</t>
  </si>
  <si>
    <t>Mentorstvo</t>
  </si>
  <si>
    <t xml:space="preserve">PLAĆE ZA REDOVAN RAD </t>
  </si>
  <si>
    <t>A230197</t>
  </si>
  <si>
    <t>Projekt "Osiguranje prehrane djece u osnovnim školama</t>
  </si>
  <si>
    <t>A230199</t>
  </si>
  <si>
    <t>Projekt Školska shema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</si>
  <si>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</si>
  <si>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</si>
  <si>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</si>
  <si>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</si>
  <si>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</si>
  <si>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</si>
  <si>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A240102</t>
  </si>
  <si>
    <t>Investicijsko održavanje osnovnih škola - OŠ iznad standarda</t>
  </si>
  <si>
    <t>Kapitalna ulaganja u osnovne škole</t>
  </si>
  <si>
    <t>K240301</t>
  </si>
  <si>
    <t>Projektna dokumentacija osnovnih škola</t>
  </si>
  <si>
    <t>OSTALA NEMATERIJALNA IMOVINA</t>
  </si>
  <si>
    <t>K240314</t>
  </si>
  <si>
    <t>Područna škola Ližnjan</t>
  </si>
  <si>
    <t>RASHODI ZA DODATNA ULAGANJA NA NEFINANCIJSKOJ IMOVINI</t>
  </si>
  <si>
    <t>DODATNA ULAGANJA NA GRAĐEVINSKIM OBJEKTIMA</t>
  </si>
  <si>
    <t>Opremanje u osnovnim školama</t>
  </si>
  <si>
    <t>POSTROJENA I OPREMA</t>
  </si>
  <si>
    <t>ULAGANJA U RAČUNALNE PROGRAME</t>
  </si>
  <si>
    <t>K240501</t>
  </si>
  <si>
    <t>Školski namještaj i oprema</t>
  </si>
  <si>
    <t>T905901</t>
  </si>
  <si>
    <t>MOZAIK 3</t>
  </si>
  <si>
    <t xml:space="preserve">ostali rashodi za zaposlene 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</si>
  <si>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</si>
  <si>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</si>
  <si>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</si>
  <si>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</si>
  <si>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</si>
  <si>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</si>
  <si>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Provedba projekta MOZAIK 3</t>
  </si>
  <si>
    <t>Rashodi za dodatna ulaganja na nefinancijskoj imovini</t>
  </si>
  <si>
    <t>Dodatna ulaganja na građevinskim objektima</t>
  </si>
  <si>
    <t>OSTVARENJE/ IZVRŠENJE 2021</t>
  </si>
  <si>
    <t>Tekući plan 2022.</t>
  </si>
  <si>
    <t>RASHODI ZA MATERIJAL I ENERGIJU</t>
  </si>
  <si>
    <t>Pravna pomoć</t>
  </si>
  <si>
    <t>NAKNADE ŠTETA PRAVNIM I FIZIČKIM OSOBAMA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</si>
  <si>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</si>
  <si>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</si>
  <si>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</si>
  <si>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</si>
  <si>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</si>
  <si>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</si>
  <si>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 xml:space="preserve">Tekuće donacije </t>
  </si>
  <si>
    <t>Naknade šteta pravnim i fizičkim osobama</t>
  </si>
  <si>
    <t>IZVRŠENJE 2021 u EUR</t>
  </si>
  <si>
    <t>TEKUĆI PLAN 2022 HRK</t>
  </si>
  <si>
    <t>TEKUĆI PLAN 2022 EUR</t>
  </si>
  <si>
    <t>IZVORNI PLAN 2023 EUR</t>
  </si>
  <si>
    <t>NAKNADE ZA PRIJEVOZ, RAD NA TERENU I ODVOJEN ŽIVOT - RODITELJI</t>
  </si>
  <si>
    <t>DOPRINOSI ZA OBVEZNO ZDRAVSTVENO OSIGURANJE - RODITELJI</t>
  </si>
  <si>
    <t xml:space="preserve">
Izvršenje 2021. EUR</t>
  </si>
  <si>
    <t xml:space="preserve">
Izvršenje 2021. HRK</t>
  </si>
  <si>
    <t>Tekući plan 2022 HRK</t>
  </si>
  <si>
    <t>Tekući plan 2022 EUR</t>
  </si>
  <si>
    <t>Izvorni plan 2023. EUR</t>
  </si>
  <si>
    <t>OPĆI DIO - FINANCIJSKI PLAN ZA 2023. S PROJEKCIJAMA ZA 2024. I 2025.</t>
  </si>
  <si>
    <t>OPĆI DIO - PRIHODI ZA 2023. SA PROJEKCIJAMA ZA 2024.. I 2025. GODINU</t>
  </si>
  <si>
    <t>Ostvarenje 2021. EUR</t>
  </si>
  <si>
    <t>Ostvarenje 2021. HRK</t>
  </si>
  <si>
    <t>Tekući plan 2022. EUR</t>
  </si>
  <si>
    <t>IZVORNI PLAN 2023 HRK</t>
  </si>
  <si>
    <t xml:space="preserve">POMOĆNICI U NASTAVI </t>
  </si>
  <si>
    <t>PROJEKCIJE ZA 2024.EUR</t>
  </si>
  <si>
    <t>PROJEKCIJE ZA 2025.EUR</t>
  </si>
  <si>
    <t>Provedba projekta MOZAIK 5</t>
  </si>
  <si>
    <t>T921101</t>
  </si>
  <si>
    <t>FINANCIJSKI PLAN ZA 2023. S PROJEKCIJAMA ZA 2024. I 2025. GODINU</t>
  </si>
  <si>
    <t>Izvršenje 2021. EUR</t>
  </si>
  <si>
    <t>MOZAIK 5</t>
  </si>
  <si>
    <t>Izvorni plan 2023. HRK</t>
  </si>
  <si>
    <t>Tekući plan 2022. HRK</t>
  </si>
  <si>
    <t>IZVORNI PLAN 2023.  HRK</t>
  </si>
  <si>
    <t>IZVORNI PLAN 2023. EUR</t>
  </si>
  <si>
    <t>Projekcije za 2024. EUR</t>
  </si>
  <si>
    <t>Projekcije za 2025. EUR</t>
  </si>
  <si>
    <t>PROJEKCIJE 2024. EUR</t>
  </si>
  <si>
    <t>PROJEKCIJE 2025. EUR</t>
  </si>
  <si>
    <t>OSTVARENJE/ IZVRŠENJE 2021 HRK</t>
  </si>
  <si>
    <t>OSTVARENJE/ IZVRŠENJE 2021 EUR</t>
  </si>
  <si>
    <t>TEKUĆI PLAN 2022 U HRK</t>
  </si>
  <si>
    <t>PROJEKCIJA ZA 2024 EUR</t>
  </si>
  <si>
    <t>PROJEKCIJA ZA  2025 EUR</t>
  </si>
  <si>
    <t>PROJEKCIJA ZA 2025 EUR</t>
  </si>
  <si>
    <t>IZVORNI PLAN  2023  EUR</t>
  </si>
  <si>
    <t>PROJEKCIJA ZA  2024 EUR</t>
  </si>
  <si>
    <t>PROJEKCIJA 2025 EUR</t>
  </si>
  <si>
    <t xml:space="preserve">10 =5/4*100 </t>
  </si>
  <si>
    <t>10 = 6/2*100</t>
  </si>
  <si>
    <t>10=6/2*100</t>
  </si>
  <si>
    <t>11=6/4*100</t>
  </si>
  <si>
    <t>10=7/3*100</t>
  </si>
  <si>
    <t>11=7/5*100</t>
  </si>
  <si>
    <t>10=7/5*100</t>
  </si>
  <si>
    <t>PROJEKCIJE ZA 2024. EUR</t>
  </si>
  <si>
    <t>PROJEKCIJE ZA 2025. EUR</t>
  </si>
  <si>
    <r>
      <t>NAPOMENA: 1</t>
    </r>
    <r>
      <rPr>
        <b/>
        <sz val="10"/>
        <rFont val="Calibri"/>
        <family val="2"/>
      </rPr>
      <t>€</t>
    </r>
    <r>
      <rPr>
        <b/>
        <i/>
        <sz val="8.9"/>
        <rFont val="Arial"/>
        <family val="2"/>
      </rPr>
      <t>=7,53450 kn</t>
    </r>
  </si>
  <si>
    <t>NAPOMENA: 1€=7,53450 kn</t>
  </si>
  <si>
    <t>Školski odbor donio je dana 29.12.2022. usvojio Financijski plan za 2023. godinu sa projekcijama za 2024. i 2025. (Sažetak, Opći dio- prihodi i rashodi i Posebni dio</t>
  </si>
  <si>
    <t>Klasa: 400-02/22-01/4</t>
  </si>
  <si>
    <t>Ur.broj: 2168-02-22-4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</si>
</sst>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3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Calibri"/>
      <family val="2"/>
    </font>
    <font>
      <b/>
      <i/>
      <sz val="8.9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50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0" fillId="0" borderId="10" xfId="0" applyNumberFormat="1" applyFont="1" applyFill="1" applyBorder="1" applyAlignment="1">
      <alignment horizontal="center" wrapText="1" readingOrder="1"/>
    </xf>
    <xf numFmtId="1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left" vertical="top" wrapText="1" readingOrder="1"/>
      <protection locked="0"/>
    </xf>
    <xf numFmtId="0" fontId="7" fillId="34" borderId="10" xfId="0" applyFont="1" applyFill="1" applyBorder="1" applyAlignment="1" applyProtection="1">
      <alignment vertical="top" wrapText="1" readingOrder="1"/>
      <protection locked="0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5" borderId="0" xfId="0" applyFont="1" applyFill="1" applyAlignment="1">
      <alignment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2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vertical="center"/>
    </xf>
    <xf numFmtId="4" fontId="52" fillId="35" borderId="0" xfId="0" applyNumberFormat="1" applyFont="1" applyFill="1" applyBorder="1" applyAlignment="1">
      <alignment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2" fontId="6" fillId="5" borderId="10" xfId="0" applyNumberFormat="1" applyFont="1" applyFill="1" applyBorder="1" applyAlignment="1">
      <alignment horizontal="right" vertical="center" wrapText="1"/>
    </xf>
    <xf numFmtId="192" fontId="6" fillId="0" borderId="1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Alignment="1">
      <alignment horizontal="right" vertical="center" wrapText="1"/>
    </xf>
    <xf numFmtId="192" fontId="6" fillId="0" borderId="10" xfId="0" applyNumberFormat="1" applyFont="1" applyFill="1" applyBorder="1" applyAlignment="1" quotePrefix="1">
      <alignment horizontal="right" vertical="center" wrapText="1"/>
    </xf>
    <xf numFmtId="192" fontId="6" fillId="0" borderId="10" xfId="0" applyNumberFormat="1" applyFont="1" applyFill="1" applyBorder="1" applyAlignment="1" quotePrefix="1">
      <alignment horizontal="right" vertical="center"/>
    </xf>
    <xf numFmtId="192" fontId="0" fillId="0" borderId="0" xfId="0" applyNumberFormat="1" applyFont="1" applyFill="1" applyAlignment="1">
      <alignment horizontal="right" wrapText="1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>
      <alignment horizontal="right" vertical="center"/>
    </xf>
    <xf numFmtId="4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 readingOrder="1"/>
      <protection locked="0"/>
    </xf>
    <xf numFmtId="0" fontId="6" fillId="36" borderId="10" xfId="0" applyFont="1" applyFill="1" applyBorder="1" applyAlignment="1" applyProtection="1">
      <alignment horizontal="center" vertical="top" wrapText="1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left" vertical="center" wrapText="1" readingOrder="1"/>
      <protection locked="0"/>
    </xf>
    <xf numFmtId="0" fontId="6" fillId="36" borderId="10" xfId="0" applyFont="1" applyFill="1" applyBorder="1" applyAlignment="1" applyProtection="1">
      <alignment vertical="center" wrapText="1" readingOrder="1"/>
      <protection locked="0"/>
    </xf>
    <xf numFmtId="0" fontId="6" fillId="2" borderId="10" xfId="0" applyFont="1" applyFill="1" applyBorder="1" applyAlignment="1" applyProtection="1">
      <alignment horizontal="left" vertical="top" wrapText="1" readingOrder="1"/>
      <protection locked="0"/>
    </xf>
    <xf numFmtId="0" fontId="6" fillId="2" borderId="10" xfId="0" applyFont="1" applyFill="1" applyBorder="1" applyAlignment="1" applyProtection="1">
      <alignment vertical="top" wrapText="1" readingOrder="1"/>
      <protection locked="0"/>
    </xf>
    <xf numFmtId="0" fontId="6" fillId="2" borderId="10" xfId="0" applyFont="1" applyFill="1" applyBorder="1" applyAlignment="1" applyProtection="1">
      <alignment vertical="center" wrapText="1" readingOrder="1"/>
      <protection locked="0"/>
    </xf>
    <xf numFmtId="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1" xfId="0" applyFont="1" applyBorder="1" applyAlignment="1" applyProtection="1">
      <alignment horizontal="left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3" fontId="2" fillId="0" borderId="23" xfId="0" applyNumberFormat="1" applyFont="1" applyFill="1" applyBorder="1" applyAlignment="1">
      <alignment horizontal="left" vertical="center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5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PageLayoutView="0" workbookViewId="0" topLeftCell="A22">
      <selection activeCell="B47" sqref="B47"/>
    </sheetView>
  </sheetViews>
  <sheetFormatPr defaultColWidth="9.140625" defaultRowHeight="12.75"/>
  <cols>
    <col min="1" max="1" width="33.421875" style="4" customWidth="1"/>
    <col min="2" max="9" width="15.421875" style="4" bestFit="1" customWidth="1"/>
    <col min="10" max="11" width="13.140625" style="4" customWidth="1"/>
    <col min="12" max="16384" width="9.140625" style="4" customWidth="1"/>
  </cols>
  <sheetData>
    <row r="1" spans="1:11" s="1" customFormat="1" ht="26.25" customHeight="1">
      <c r="A1" s="183" t="s">
        <v>176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7" s="1" customFormat="1" ht="16.5" customHeight="1">
      <c r="A2" s="186" t="s">
        <v>177</v>
      </c>
      <c r="B2" s="186"/>
      <c r="C2" s="186"/>
      <c r="D2" s="187"/>
      <c r="E2" s="187"/>
      <c r="F2" s="187"/>
      <c r="G2" s="187"/>
    </row>
    <row r="3" spans="1:11" s="135" customFormat="1" ht="38.25">
      <c r="A3" s="132" t="s">
        <v>178</v>
      </c>
      <c r="B3" s="132" t="s">
        <v>392</v>
      </c>
      <c r="C3" s="132" t="s">
        <v>393</v>
      </c>
      <c r="D3" s="132" t="s">
        <v>360</v>
      </c>
      <c r="E3" s="132" t="s">
        <v>361</v>
      </c>
      <c r="F3" s="132" t="s">
        <v>375</v>
      </c>
      <c r="G3" s="132" t="s">
        <v>362</v>
      </c>
      <c r="H3" s="132" t="s">
        <v>395</v>
      </c>
      <c r="I3" s="132" t="s">
        <v>396</v>
      </c>
      <c r="J3" s="133" t="s">
        <v>72</v>
      </c>
      <c r="K3" s="134" t="s">
        <v>72</v>
      </c>
    </row>
    <row r="4" spans="1:11" s="3" customFormat="1" ht="12">
      <c r="A4" s="18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3" t="s">
        <v>403</v>
      </c>
      <c r="K4" s="24" t="s">
        <v>404</v>
      </c>
    </row>
    <row r="5" spans="1:11" ht="12.75">
      <c r="A5" s="7" t="s">
        <v>179</v>
      </c>
      <c r="B5" s="8">
        <v>13624375</v>
      </c>
      <c r="C5" s="8">
        <f>B5/7.5345</f>
        <v>1808265.3128940207</v>
      </c>
      <c r="D5" s="8">
        <v>14555040</v>
      </c>
      <c r="E5" s="8">
        <f>D5/7.5345</f>
        <v>1931785.7853872187</v>
      </c>
      <c r="F5" s="8">
        <v>15058994.21</v>
      </c>
      <c r="G5" s="8">
        <f>F5/7.5345</f>
        <v>1998672.003450793</v>
      </c>
      <c r="H5" s="8">
        <v>1958119</v>
      </c>
      <c r="I5" s="8">
        <v>1958119</v>
      </c>
      <c r="J5" s="19">
        <f>F5/B5*100</f>
        <v>110.5297983210239</v>
      </c>
      <c r="K5" s="20">
        <f>F5/D5*100</f>
        <v>103.46240346986337</v>
      </c>
    </row>
    <row r="6" spans="1:11" ht="25.5">
      <c r="A6" s="7" t="s">
        <v>180</v>
      </c>
      <c r="B6" s="8">
        <v>0</v>
      </c>
      <c r="C6" s="8">
        <v>0</v>
      </c>
      <c r="D6" s="8"/>
      <c r="E6" s="8">
        <f aca="true" t="shared" si="0" ref="E6:E11">D6/7.5345</f>
        <v>0</v>
      </c>
      <c r="F6" s="8"/>
      <c r="G6" s="8">
        <f aca="true" t="shared" si="1" ref="G6:H11">F6/7.5345</f>
        <v>0</v>
      </c>
      <c r="H6" s="8">
        <f t="shared" si="1"/>
        <v>0</v>
      </c>
      <c r="I6" s="8">
        <f>H6/7.5345</f>
        <v>0</v>
      </c>
      <c r="J6" s="19" t="e">
        <f aca="true" t="shared" si="2" ref="J6:J11">F6/B6*100</f>
        <v>#DIV/0!</v>
      </c>
      <c r="K6" s="20" t="e">
        <f aca="true" t="shared" si="3" ref="K6:K11">F6/D6*100</f>
        <v>#DIV/0!</v>
      </c>
    </row>
    <row r="7" spans="1:11" ht="12.75">
      <c r="A7" s="7" t="s">
        <v>181</v>
      </c>
      <c r="B7" s="8">
        <f>SUM(B5:B6)</f>
        <v>13624375</v>
      </c>
      <c r="C7" s="8">
        <f>SUM(C5:C6)</f>
        <v>1808265.3128940207</v>
      </c>
      <c r="D7" s="8">
        <f>SUM(D5:D6)</f>
        <v>14555040</v>
      </c>
      <c r="E7" s="8">
        <f t="shared" si="0"/>
        <v>1931785.7853872187</v>
      </c>
      <c r="F7" s="8">
        <f>SUM(F5:F6)</f>
        <v>15058994.21</v>
      </c>
      <c r="G7" s="8">
        <f t="shared" si="1"/>
        <v>1998672.003450793</v>
      </c>
      <c r="H7" s="8">
        <v>1958119</v>
      </c>
      <c r="I7" s="8">
        <v>1958119</v>
      </c>
      <c r="J7" s="19">
        <f t="shared" si="2"/>
        <v>110.5297983210239</v>
      </c>
      <c r="K7" s="20">
        <f t="shared" si="3"/>
        <v>103.46240346986337</v>
      </c>
    </row>
    <row r="8" spans="1:11" ht="12.75">
      <c r="A8" s="7" t="s">
        <v>182</v>
      </c>
      <c r="B8" s="8">
        <v>13717661</v>
      </c>
      <c r="C8" s="8">
        <f>B8/7.5345</f>
        <v>1820646.4927997875</v>
      </c>
      <c r="D8" s="8">
        <v>14250059</v>
      </c>
      <c r="E8" s="8">
        <f t="shared" si="0"/>
        <v>1891307.8505541177</v>
      </c>
      <c r="F8" s="8">
        <v>14884043.12</v>
      </c>
      <c r="G8" s="8">
        <f t="shared" si="1"/>
        <v>1975452.0034507927</v>
      </c>
      <c r="H8" s="8">
        <v>1933529</v>
      </c>
      <c r="I8" s="8">
        <v>1933529</v>
      </c>
      <c r="J8" s="19">
        <f t="shared" si="2"/>
        <v>108.50277696758943</v>
      </c>
      <c r="K8" s="20">
        <f t="shared" si="3"/>
        <v>104.44899294802919</v>
      </c>
    </row>
    <row r="9" spans="1:11" ht="25.5">
      <c r="A9" s="7" t="s">
        <v>183</v>
      </c>
      <c r="B9" s="8">
        <v>204431</v>
      </c>
      <c r="C9" s="8">
        <v>204431</v>
      </c>
      <c r="D9" s="8">
        <v>280000</v>
      </c>
      <c r="E9" s="8">
        <f t="shared" si="0"/>
        <v>37162.386356095296</v>
      </c>
      <c r="F9" s="8">
        <v>190020.09</v>
      </c>
      <c r="G9" s="8">
        <f t="shared" si="1"/>
        <v>25219.999999999996</v>
      </c>
      <c r="H9" s="8">
        <v>24590</v>
      </c>
      <c r="I9" s="8">
        <v>24590</v>
      </c>
      <c r="J9" s="19">
        <f t="shared" si="2"/>
        <v>92.95072175942005</v>
      </c>
      <c r="K9" s="20">
        <f t="shared" si="3"/>
        <v>67.86431785714285</v>
      </c>
    </row>
    <row r="10" spans="1:11" ht="12.75">
      <c r="A10" s="7" t="s">
        <v>133</v>
      </c>
      <c r="B10" s="8">
        <f>SUM(B8:B9)</f>
        <v>13922092</v>
      </c>
      <c r="C10" s="8">
        <f>SUM(C8:C9)</f>
        <v>2025077.4927997875</v>
      </c>
      <c r="D10" s="8">
        <f>SUM(D8:D9)</f>
        <v>14530059</v>
      </c>
      <c r="E10" s="8">
        <f t="shared" si="0"/>
        <v>1928470.236910213</v>
      </c>
      <c r="F10" s="8">
        <f>SUM(F8:F9)</f>
        <v>15074063.209999999</v>
      </c>
      <c r="G10" s="8">
        <f t="shared" si="1"/>
        <v>2000672.0034507927</v>
      </c>
      <c r="H10" s="8">
        <f>SUM(H9+H8)</f>
        <v>1958119</v>
      </c>
      <c r="I10" s="8">
        <v>1958119</v>
      </c>
      <c r="J10" s="19">
        <f t="shared" si="2"/>
        <v>108.27441170479264</v>
      </c>
      <c r="K10" s="20">
        <f t="shared" si="3"/>
        <v>103.74399174841615</v>
      </c>
    </row>
    <row r="11" spans="1:11" ht="12.75">
      <c r="A11" s="7" t="s">
        <v>184</v>
      </c>
      <c r="B11" s="8">
        <f>B7-B10</f>
        <v>-297717</v>
      </c>
      <c r="C11" s="8">
        <f>B11/7.5345</f>
        <v>-39513.83635277722</v>
      </c>
      <c r="D11" s="8">
        <f>D7-D10</f>
        <v>24981</v>
      </c>
      <c r="E11" s="8">
        <f t="shared" si="0"/>
        <v>3315.5484770057733</v>
      </c>
      <c r="F11" s="8">
        <f>F7-F10</f>
        <v>-15068.999999998137</v>
      </c>
      <c r="G11" s="8">
        <f t="shared" si="1"/>
        <v>-1999.9999999997526</v>
      </c>
      <c r="H11" s="8">
        <f>H5-H10</f>
        <v>0</v>
      </c>
      <c r="I11" s="8">
        <f>H11/7.5345</f>
        <v>0</v>
      </c>
      <c r="J11" s="19">
        <f t="shared" si="2"/>
        <v>5.061518153144811</v>
      </c>
      <c r="K11" s="20">
        <f t="shared" si="3"/>
        <v>-60.321844601889985</v>
      </c>
    </row>
    <row r="12" ht="409.5" customHeight="1" hidden="1"/>
    <row r="13" ht="15.75" customHeight="1"/>
    <row r="14" spans="1:7" s="1" customFormat="1" ht="16.5" customHeight="1">
      <c r="A14" s="186" t="s">
        <v>185</v>
      </c>
      <c r="B14" s="186"/>
      <c r="C14" s="186"/>
      <c r="D14" s="187"/>
      <c r="E14" s="187"/>
      <c r="F14" s="187"/>
      <c r="G14" s="187"/>
    </row>
    <row r="15" spans="1:11" s="135" customFormat="1" ht="38.25">
      <c r="A15" s="132" t="s">
        <v>178</v>
      </c>
      <c r="B15" s="132" t="s">
        <v>346</v>
      </c>
      <c r="C15" s="132" t="s">
        <v>346</v>
      </c>
      <c r="D15" s="132" t="s">
        <v>360</v>
      </c>
      <c r="E15" s="132" t="s">
        <v>361</v>
      </c>
      <c r="F15" s="132" t="s">
        <v>375</v>
      </c>
      <c r="G15" s="132" t="s">
        <v>362</v>
      </c>
      <c r="H15" s="132" t="s">
        <v>395</v>
      </c>
      <c r="I15" s="132" t="s">
        <v>397</v>
      </c>
      <c r="J15" s="133" t="s">
        <v>72</v>
      </c>
      <c r="K15" s="134" t="s">
        <v>72</v>
      </c>
    </row>
    <row r="16" spans="1:11" s="3" customFormat="1" ht="12">
      <c r="A16" s="18">
        <v>1</v>
      </c>
      <c r="B16" s="21">
        <v>2</v>
      </c>
      <c r="C16" s="21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3" t="s">
        <v>403</v>
      </c>
      <c r="K16" s="24" t="s">
        <v>404</v>
      </c>
    </row>
    <row r="17" spans="1:11" ht="25.5">
      <c r="A17" s="7" t="s">
        <v>186</v>
      </c>
      <c r="B17" s="8"/>
      <c r="C17" s="8"/>
      <c r="D17" s="8"/>
      <c r="E17" s="8"/>
      <c r="F17" s="8"/>
      <c r="G17" s="8"/>
      <c r="H17" s="8"/>
      <c r="I17" s="8"/>
      <c r="J17" s="19">
        <v>0</v>
      </c>
      <c r="K17" s="20">
        <v>0</v>
      </c>
    </row>
    <row r="18" spans="1:11" ht="25.5">
      <c r="A18" s="7" t="s">
        <v>187</v>
      </c>
      <c r="B18" s="8"/>
      <c r="C18" s="8"/>
      <c r="D18" s="8"/>
      <c r="E18" s="8"/>
      <c r="F18" s="8"/>
      <c r="G18" s="8"/>
      <c r="H18" s="8"/>
      <c r="I18" s="8"/>
      <c r="J18" s="19">
        <v>0</v>
      </c>
      <c r="K18" s="20">
        <v>0</v>
      </c>
    </row>
    <row r="19" spans="1:11" ht="12.75">
      <c r="A19" s="7" t="s">
        <v>188</v>
      </c>
      <c r="B19" s="8">
        <f aca="true" t="shared" si="4" ref="B19:I19">B17-B18</f>
        <v>0</v>
      </c>
      <c r="C19" s="8">
        <f t="shared" si="4"/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19">
        <v>0</v>
      </c>
      <c r="K19" s="20">
        <v>0</v>
      </c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8" customHeight="1">
      <c r="A21" s="188" t="s">
        <v>197</v>
      </c>
      <c r="B21" s="188"/>
      <c r="C21" s="188"/>
      <c r="D21" s="188"/>
      <c r="E21" s="149"/>
      <c r="F21" s="149"/>
      <c r="G21" s="149"/>
      <c r="H21" s="149"/>
      <c r="I21" s="149"/>
    </row>
    <row r="22" spans="1:11" ht="38.25">
      <c r="A22" s="11" t="s">
        <v>198</v>
      </c>
      <c r="B22" s="8">
        <v>272736</v>
      </c>
      <c r="C22" s="8">
        <f>B22/7.5345</f>
        <v>36198.28787577145</v>
      </c>
      <c r="D22" s="8">
        <v>-24981</v>
      </c>
      <c r="E22" s="8">
        <v>-3315.55</v>
      </c>
      <c r="F22" s="8">
        <v>15069</v>
      </c>
      <c r="G22" s="8">
        <v>2000</v>
      </c>
      <c r="H22" s="8">
        <v>0</v>
      </c>
      <c r="I22" s="8">
        <v>0</v>
      </c>
      <c r="J22" s="19" t="e">
        <f>#REF!/B22*100</f>
        <v>#REF!</v>
      </c>
      <c r="K22" s="20">
        <v>0</v>
      </c>
    </row>
    <row r="23" spans="1:11" ht="38.25">
      <c r="A23" s="11" t="s">
        <v>199</v>
      </c>
      <c r="B23" s="17">
        <f>B11+B19+B22</f>
        <v>-24981</v>
      </c>
      <c r="C23" s="17">
        <f>B23/7.5345</f>
        <v>-3315.5484770057733</v>
      </c>
      <c r="D23" s="17">
        <f>D11+D19+D22</f>
        <v>0</v>
      </c>
      <c r="E23" s="17">
        <v>0</v>
      </c>
      <c r="F23" s="17">
        <f>F11+F19+F22</f>
        <v>1.862645149230957E-09</v>
      </c>
      <c r="G23" s="17">
        <v>0</v>
      </c>
      <c r="H23" s="17">
        <v>0</v>
      </c>
      <c r="I23" s="17">
        <v>0</v>
      </c>
      <c r="J23" s="19" t="e">
        <f>#REF!/B23*100</f>
        <v>#REF!</v>
      </c>
      <c r="K23" s="20" t="e">
        <f>#REF!/D23*100</f>
        <v>#REF!</v>
      </c>
    </row>
    <row r="24" ht="14.25" customHeight="1"/>
    <row r="25" spans="1:9" s="1" customFormat="1" ht="18" customHeight="1">
      <c r="A25" s="188" t="s">
        <v>200</v>
      </c>
      <c r="B25" s="188"/>
      <c r="C25" s="188"/>
      <c r="D25" s="189"/>
      <c r="E25" s="189"/>
      <c r="F25" s="189"/>
      <c r="G25" s="189"/>
      <c r="H25" s="149"/>
      <c r="I25" s="149"/>
    </row>
    <row r="26" spans="1:11" ht="25.5">
      <c r="A26" s="11" t="s">
        <v>201</v>
      </c>
      <c r="B26" s="12">
        <v>272736</v>
      </c>
      <c r="C26" s="12">
        <f>B26/7.5345</f>
        <v>36198.28787577145</v>
      </c>
      <c r="D26" s="13">
        <v>-10196.17</v>
      </c>
      <c r="E26" s="13">
        <f>D26/7.5345</f>
        <v>-1353.2643174729576</v>
      </c>
      <c r="F26" s="13">
        <v>15069</v>
      </c>
      <c r="G26" s="13">
        <v>2000</v>
      </c>
      <c r="H26" s="13">
        <v>0</v>
      </c>
      <c r="I26" s="13">
        <v>0</v>
      </c>
      <c r="J26" s="19" t="e">
        <f>#REF!/B26*100</f>
        <v>#REF!</v>
      </c>
      <c r="K26" s="20" t="e">
        <f>#REF!/D26*100</f>
        <v>#REF!</v>
      </c>
    </row>
    <row r="27" spans="1:9" ht="12.75">
      <c r="A27" s="14"/>
      <c r="B27" s="15"/>
      <c r="C27" s="15"/>
      <c r="D27" s="15"/>
      <c r="E27" s="15"/>
      <c r="F27" s="15"/>
      <c r="G27" s="15"/>
      <c r="H27" s="15"/>
      <c r="I27" s="15"/>
    </row>
    <row r="28" spans="1:7" s="1" customFormat="1" ht="16.5" customHeight="1">
      <c r="A28" s="186" t="s">
        <v>189</v>
      </c>
      <c r="B28" s="186"/>
      <c r="C28" s="186"/>
      <c r="D28" s="187"/>
      <c r="E28" s="187"/>
      <c r="F28" s="187"/>
      <c r="G28" s="187"/>
    </row>
    <row r="29" spans="1:11" s="135" customFormat="1" ht="38.25">
      <c r="A29" s="132" t="s">
        <v>178</v>
      </c>
      <c r="B29" s="132" t="s">
        <v>392</v>
      </c>
      <c r="C29" s="132" t="s">
        <v>393</v>
      </c>
      <c r="D29" s="132" t="s">
        <v>394</v>
      </c>
      <c r="E29" s="132" t="s">
        <v>361</v>
      </c>
      <c r="F29" s="132" t="s">
        <v>375</v>
      </c>
      <c r="G29" s="132" t="s">
        <v>398</v>
      </c>
      <c r="H29" s="132" t="s">
        <v>399</v>
      </c>
      <c r="I29" s="132" t="s">
        <v>400</v>
      </c>
      <c r="J29" s="133" t="s">
        <v>72</v>
      </c>
      <c r="K29" s="134" t="s">
        <v>72</v>
      </c>
    </row>
    <row r="30" spans="1:11" s="3" customFormat="1" ht="12">
      <c r="A30" s="18">
        <v>1</v>
      </c>
      <c r="B30" s="21">
        <v>2</v>
      </c>
      <c r="C30" s="21">
        <v>3</v>
      </c>
      <c r="D30" s="22">
        <v>4</v>
      </c>
      <c r="E30" s="22">
        <v>5</v>
      </c>
      <c r="F30" s="22">
        <v>6</v>
      </c>
      <c r="G30" s="22">
        <v>7</v>
      </c>
      <c r="H30" s="22">
        <v>8</v>
      </c>
      <c r="I30" s="22">
        <v>9</v>
      </c>
      <c r="J30" s="23" t="s">
        <v>403</v>
      </c>
      <c r="K30" s="24" t="s">
        <v>404</v>
      </c>
    </row>
    <row r="31" spans="1:11" ht="12.75">
      <c r="A31" s="7" t="s">
        <v>190</v>
      </c>
      <c r="B31" s="8">
        <f>SUM(B7)</f>
        <v>13624375</v>
      </c>
      <c r="C31" s="8">
        <f>B31/7.5345</f>
        <v>1808265.3128940207</v>
      </c>
      <c r="D31" s="8">
        <f>SUM(D7)</f>
        <v>14555040</v>
      </c>
      <c r="E31" s="8">
        <f>D31/7.5345</f>
        <v>1931785.7853872187</v>
      </c>
      <c r="F31" s="8">
        <f>SUM(F7)</f>
        <v>15058994.21</v>
      </c>
      <c r="G31" s="8">
        <f>SUM(G7)</f>
        <v>1998672.003450793</v>
      </c>
      <c r="H31" s="8">
        <f>SUM(H7)</f>
        <v>1958119</v>
      </c>
      <c r="I31" s="8">
        <f>SUM(I7)</f>
        <v>1958119</v>
      </c>
      <c r="J31" s="19" t="e">
        <f>#REF!/B31*100</f>
        <v>#REF!</v>
      </c>
      <c r="K31" s="20" t="e">
        <f>#REF!/D31*100</f>
        <v>#REF!</v>
      </c>
    </row>
    <row r="32" spans="1:11" ht="12.75">
      <c r="A32" s="7" t="s">
        <v>191</v>
      </c>
      <c r="B32" s="8">
        <f>SUM(B22)</f>
        <v>272736</v>
      </c>
      <c r="C32" s="8">
        <f aca="true" t="shared" si="5" ref="C32:C37">B32/7.5345</f>
        <v>36198.28787577145</v>
      </c>
      <c r="D32" s="8">
        <f>SUM(D22)</f>
        <v>-24981</v>
      </c>
      <c r="E32" s="8">
        <f aca="true" t="shared" si="6" ref="E32:E38">D32/7.5345</f>
        <v>-3315.5484770057733</v>
      </c>
      <c r="F32" s="8">
        <f>SUM(F22)</f>
        <v>15069</v>
      </c>
      <c r="G32" s="8">
        <f>SUM(G22)</f>
        <v>2000</v>
      </c>
      <c r="H32" s="8">
        <f>SUM(H22)</f>
        <v>0</v>
      </c>
      <c r="I32" s="8">
        <f>SUM(I22)</f>
        <v>0</v>
      </c>
      <c r="J32" s="19" t="e">
        <f>#REF!/B32*100</f>
        <v>#REF!</v>
      </c>
      <c r="K32" s="20">
        <v>0</v>
      </c>
    </row>
    <row r="33" spans="1:11" ht="25.5">
      <c r="A33" s="7" t="s">
        <v>192</v>
      </c>
      <c r="B33" s="8">
        <f>SUM(B17)</f>
        <v>0</v>
      </c>
      <c r="C33" s="8">
        <f t="shared" si="5"/>
        <v>0</v>
      </c>
      <c r="D33" s="8">
        <f>SUM(D17)</f>
        <v>0</v>
      </c>
      <c r="E33" s="8">
        <f t="shared" si="6"/>
        <v>0</v>
      </c>
      <c r="F33" s="8">
        <f>SUM(F17)</f>
        <v>0</v>
      </c>
      <c r="G33" s="8">
        <f>SUM(G17)</f>
        <v>0</v>
      </c>
      <c r="H33" s="8">
        <f>SUM(H17)</f>
        <v>0</v>
      </c>
      <c r="I33" s="8">
        <f>SUM(I17)</f>
        <v>0</v>
      </c>
      <c r="J33" s="19">
        <v>0</v>
      </c>
      <c r="K33" s="20">
        <v>0</v>
      </c>
    </row>
    <row r="34" spans="1:11" ht="25.5">
      <c r="A34" s="7" t="s">
        <v>193</v>
      </c>
      <c r="B34" s="8">
        <f>SUM(B31:B33)</f>
        <v>13897111</v>
      </c>
      <c r="C34" s="8">
        <f t="shared" si="5"/>
        <v>1844463.6007697922</v>
      </c>
      <c r="D34" s="8">
        <f>SUM(D31:D33)</f>
        <v>14530059</v>
      </c>
      <c r="E34" s="8">
        <f t="shared" si="6"/>
        <v>1928470.236910213</v>
      </c>
      <c r="F34" s="8">
        <f>SUM(F31:F33)</f>
        <v>15074063.21</v>
      </c>
      <c r="G34" s="8">
        <f>SUM(G31:G33)</f>
        <v>2000672.003450793</v>
      </c>
      <c r="H34" s="8">
        <f>SUM(H31:H33)</f>
        <v>1958119</v>
      </c>
      <c r="I34" s="8">
        <f>SUM(I31:I33)</f>
        <v>1958119</v>
      </c>
      <c r="J34" s="19" t="e">
        <f>#REF!/B34*100</f>
        <v>#REF!</v>
      </c>
      <c r="K34" s="20" t="e">
        <f>#REF!/D34*100</f>
        <v>#REF!</v>
      </c>
    </row>
    <row r="35" spans="1:11" ht="12.75">
      <c r="A35" s="7" t="s">
        <v>194</v>
      </c>
      <c r="B35" s="8">
        <f>SUM(B10)</f>
        <v>13922092</v>
      </c>
      <c r="C35" s="8">
        <f t="shared" si="5"/>
        <v>1847779.149246798</v>
      </c>
      <c r="D35" s="8">
        <f>SUM(D10)</f>
        <v>14530059</v>
      </c>
      <c r="E35" s="8">
        <f t="shared" si="6"/>
        <v>1928470.236910213</v>
      </c>
      <c r="F35" s="8">
        <f>SUM(F10)</f>
        <v>15074063.209999999</v>
      </c>
      <c r="G35" s="8">
        <f>SUM(G10)</f>
        <v>2000672.0034507927</v>
      </c>
      <c r="H35" s="8">
        <f>SUM(H10)</f>
        <v>1958119</v>
      </c>
      <c r="I35" s="8">
        <v>1958119</v>
      </c>
      <c r="J35" s="19" t="e">
        <f>#REF!/B35*100</f>
        <v>#REF!</v>
      </c>
      <c r="K35" s="20" t="e">
        <f>#REF!/D35*100</f>
        <v>#REF!</v>
      </c>
    </row>
    <row r="36" spans="1:11" ht="25.5">
      <c r="A36" s="7" t="s">
        <v>195</v>
      </c>
      <c r="B36" s="8">
        <f>SUM(B18)</f>
        <v>0</v>
      </c>
      <c r="C36" s="8">
        <f t="shared" si="5"/>
        <v>0</v>
      </c>
      <c r="D36" s="8">
        <f>SUM(D18)</f>
        <v>0</v>
      </c>
      <c r="E36" s="8">
        <f t="shared" si="6"/>
        <v>0</v>
      </c>
      <c r="F36" s="8">
        <f>SUM(F18)</f>
        <v>0</v>
      </c>
      <c r="G36" s="8">
        <f>SUM(G18)</f>
        <v>0</v>
      </c>
      <c r="H36" s="8">
        <f>SUM(H18)</f>
        <v>0</v>
      </c>
      <c r="I36" s="8">
        <f>SUM(I18)</f>
        <v>0</v>
      </c>
      <c r="J36" s="19">
        <v>0</v>
      </c>
      <c r="K36" s="20">
        <v>0</v>
      </c>
    </row>
    <row r="37" spans="1:11" ht="25.5">
      <c r="A37" s="7" t="s">
        <v>196</v>
      </c>
      <c r="B37" s="8">
        <f>SUM(B35:B36)</f>
        <v>13922092</v>
      </c>
      <c r="C37" s="8">
        <f t="shared" si="5"/>
        <v>1847779.149246798</v>
      </c>
      <c r="D37" s="8">
        <f>SUM(D35:D36)</f>
        <v>14530059</v>
      </c>
      <c r="E37" s="8">
        <f t="shared" si="6"/>
        <v>1928470.236910213</v>
      </c>
      <c r="F37" s="8">
        <f>SUM(F35:F36)</f>
        <v>15074063.209999999</v>
      </c>
      <c r="G37" s="8">
        <f>SUM(G35:G36)</f>
        <v>2000672.0034507927</v>
      </c>
      <c r="H37" s="8">
        <f>SUM(H35:H36)</f>
        <v>1958119</v>
      </c>
      <c r="I37" s="8">
        <f>SUM(I35:I36)</f>
        <v>1958119</v>
      </c>
      <c r="J37" s="19" t="e">
        <f>#REF!/B37*100</f>
        <v>#REF!</v>
      </c>
      <c r="K37" s="20" t="e">
        <f>#REF!/D37*100</f>
        <v>#REF!</v>
      </c>
    </row>
    <row r="38" ht="409.5" customHeight="1" hidden="1">
      <c r="E38" s="8">
        <f t="shared" si="6"/>
        <v>0</v>
      </c>
    </row>
    <row r="39" ht="12.75">
      <c r="A39" s="1" t="s">
        <v>411</v>
      </c>
    </row>
    <row r="41" spans="1:13" ht="51.75" customHeight="1">
      <c r="A41" s="184" t="s">
        <v>412</v>
      </c>
      <c r="B41" s="185"/>
      <c r="C41" s="185"/>
      <c r="D41" s="185"/>
      <c r="E41" s="148"/>
      <c r="F41" s="148"/>
      <c r="G41" s="148"/>
      <c r="H41" s="148"/>
      <c r="I41" s="148"/>
      <c r="J41" s="139"/>
      <c r="K41" s="139"/>
      <c r="L41" s="139"/>
      <c r="M41" s="139"/>
    </row>
    <row r="42" spans="1:11" s="146" customFormat="1" ht="19.5" customHeight="1">
      <c r="A42" s="141" t="s">
        <v>413</v>
      </c>
      <c r="B42" s="142"/>
      <c r="C42" s="142"/>
      <c r="D42" s="143"/>
      <c r="E42" s="143"/>
      <c r="F42" s="143"/>
      <c r="G42" s="143"/>
      <c r="H42" s="143"/>
      <c r="I42" s="143"/>
      <c r="J42" s="144"/>
      <c r="K42" s="145"/>
    </row>
    <row r="43" spans="1:11" s="146" customFormat="1" ht="19.5" customHeight="1">
      <c r="A43" s="141" t="s">
        <v>414</v>
      </c>
      <c r="B43" s="142"/>
      <c r="C43" s="142"/>
      <c r="D43" s="143"/>
      <c r="E43" s="143"/>
      <c r="F43" s="143"/>
      <c r="G43" s="143"/>
      <c r="H43" s="143"/>
      <c r="I43" s="143"/>
      <c r="J43" s="144"/>
      <c r="K43" s="145"/>
    </row>
    <row r="44" spans="1:11" ht="12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</sheetData>
  <sheetProtection/>
  <mergeCells count="7">
    <mergeCell ref="A1:K1"/>
    <mergeCell ref="A41:D41"/>
    <mergeCell ref="A2:G2"/>
    <mergeCell ref="A14:G14"/>
    <mergeCell ref="A21:D21"/>
    <mergeCell ref="A25:G25"/>
    <mergeCell ref="A28:G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5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="89" zoomScaleNormal="89" zoomScaleSheetLayoutView="89" zoomScalePageLayoutView="0" workbookViewId="0" topLeftCell="A40">
      <selection activeCell="H59" sqref="H59"/>
    </sheetView>
  </sheetViews>
  <sheetFormatPr defaultColWidth="9.140625" defaultRowHeight="30" customHeight="1"/>
  <cols>
    <col min="1" max="1" width="9.28125" style="76" customWidth="1"/>
    <col min="2" max="2" width="42.28125" style="25" customWidth="1"/>
    <col min="3" max="10" width="15.421875" style="55" customWidth="1"/>
    <col min="11" max="12" width="14.28125" style="28" customWidth="1"/>
    <col min="13" max="15" width="16.57421875" style="25" customWidth="1"/>
    <col min="16" max="19" width="15.140625" style="25" customWidth="1"/>
    <col min="20" max="20" width="16.7109375" style="25" hidden="1" customWidth="1"/>
    <col min="21" max="21" width="16.421875" style="25" hidden="1" customWidth="1"/>
    <col min="22" max="22" width="12.57421875" style="25" hidden="1" customWidth="1"/>
    <col min="23" max="23" width="15.140625" style="25" customWidth="1"/>
    <col min="24" max="16384" width="9.140625" style="25" customWidth="1"/>
  </cols>
  <sheetData>
    <row r="1" spans="1:14" ht="30" customHeight="1">
      <c r="A1" s="190" t="s">
        <v>371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2"/>
      <c r="N1" s="102"/>
    </row>
    <row r="2" spans="1:12" s="33" customFormat="1" ht="42" customHeight="1">
      <c r="A2" s="74" t="s">
        <v>70</v>
      </c>
      <c r="B2" s="30" t="s">
        <v>71</v>
      </c>
      <c r="C2" s="31" t="s">
        <v>373</v>
      </c>
      <c r="D2" s="31" t="s">
        <v>372</v>
      </c>
      <c r="E2" s="32" t="s">
        <v>347</v>
      </c>
      <c r="F2" s="32" t="s">
        <v>374</v>
      </c>
      <c r="G2" s="32" t="s">
        <v>384</v>
      </c>
      <c r="H2" s="32" t="s">
        <v>369</v>
      </c>
      <c r="I2" s="32" t="s">
        <v>388</v>
      </c>
      <c r="J2" s="32" t="s">
        <v>389</v>
      </c>
      <c r="K2" s="5" t="s">
        <v>72</v>
      </c>
      <c r="L2" s="5" t="s">
        <v>72</v>
      </c>
    </row>
    <row r="3" spans="1:12" s="36" customFormat="1" ht="30" customHeight="1">
      <c r="A3" s="193">
        <v>1</v>
      </c>
      <c r="B3" s="194"/>
      <c r="C3" s="124">
        <v>2</v>
      </c>
      <c r="D3" s="124">
        <v>3</v>
      </c>
      <c r="E3" s="72">
        <v>4</v>
      </c>
      <c r="F3" s="72">
        <v>5</v>
      </c>
      <c r="G3" s="72">
        <v>6</v>
      </c>
      <c r="H3" s="72">
        <v>7</v>
      </c>
      <c r="I3" s="72">
        <v>8</v>
      </c>
      <c r="J3" s="72">
        <v>9</v>
      </c>
      <c r="K3" s="6" t="s">
        <v>405</v>
      </c>
      <c r="L3" s="6" t="s">
        <v>407</v>
      </c>
    </row>
    <row r="4" spans="1:12" ht="30" customHeight="1">
      <c r="A4" s="95">
        <v>6</v>
      </c>
      <c r="B4" s="96" t="s">
        <v>216</v>
      </c>
      <c r="C4" s="125">
        <f>SUM(C5,C16,C22,C25,C31,C14)</f>
        <v>13624375</v>
      </c>
      <c r="D4" s="125">
        <f>C4/7.5345</f>
        <v>1808265.3128940207</v>
      </c>
      <c r="E4" s="125">
        <f>SUM(E5,E16,E22,E25,E31)</f>
        <v>14555040</v>
      </c>
      <c r="F4" s="125">
        <f>E4/7.5345</f>
        <v>1931785.7853872187</v>
      </c>
      <c r="G4" s="125">
        <f>SUM(G5,G16,G22,G25,G31)</f>
        <v>15058994.21</v>
      </c>
      <c r="H4" s="125">
        <f>G4/7.5345</f>
        <v>1998672.003450793</v>
      </c>
      <c r="I4" s="125">
        <f>SUM(I5,I16,I22,I25,I31)</f>
        <v>1958119</v>
      </c>
      <c r="J4" s="125">
        <f>SUM(J5,J16,J22,J25,J31)</f>
        <v>1958119</v>
      </c>
      <c r="K4" s="92">
        <f>G4/C4*100</f>
        <v>110.5297983210239</v>
      </c>
      <c r="L4" s="92">
        <f>G4/E4*100</f>
        <v>103.46240346986337</v>
      </c>
    </row>
    <row r="5" spans="1:12" ht="30" customHeight="1">
      <c r="A5" s="37">
        <v>63</v>
      </c>
      <c r="B5" s="38" t="s">
        <v>82</v>
      </c>
      <c r="C5" s="57">
        <f>SUM(C6,C8,C11)</f>
        <v>11191052</v>
      </c>
      <c r="D5" s="57">
        <f aca="true" t="shared" si="0" ref="D5:D49">C5/7.5345</f>
        <v>1485307.8505541177</v>
      </c>
      <c r="E5" s="57">
        <f>SUM(E6,E8,E11,E14)</f>
        <v>11955548</v>
      </c>
      <c r="F5" s="57">
        <f aca="true" t="shared" si="1" ref="F5:F49">E5/7.5345</f>
        <v>1586773.9066958656</v>
      </c>
      <c r="G5" s="57">
        <f>SUM(G6,G8,G11,G14)</f>
        <v>12623926.67</v>
      </c>
      <c r="H5" s="57">
        <f aca="true" t="shared" si="2" ref="H5:H49">G5/7.5345</f>
        <v>1675483.000862698</v>
      </c>
      <c r="I5" s="57">
        <v>1675075</v>
      </c>
      <c r="J5" s="57">
        <v>1675075</v>
      </c>
      <c r="K5" s="10">
        <f>G5/C5*100</f>
        <v>112.80375312347756</v>
      </c>
      <c r="L5" s="10">
        <f>G5/E5*100</f>
        <v>105.59053144197155</v>
      </c>
    </row>
    <row r="6" spans="1:12" s="40" customFormat="1" ht="30" customHeight="1">
      <c r="A6" s="37">
        <v>634</v>
      </c>
      <c r="B6" s="38" t="s">
        <v>83</v>
      </c>
      <c r="C6" s="57">
        <f>C7</f>
        <v>0</v>
      </c>
      <c r="D6" s="57">
        <f t="shared" si="0"/>
        <v>0</v>
      </c>
      <c r="E6" s="57">
        <f>E7</f>
        <v>0</v>
      </c>
      <c r="F6" s="57">
        <f t="shared" si="1"/>
        <v>0</v>
      </c>
      <c r="G6" s="57">
        <f>G7</f>
        <v>0</v>
      </c>
      <c r="H6" s="57">
        <f t="shared" si="2"/>
        <v>0</v>
      </c>
      <c r="I6" s="57"/>
      <c r="J6" s="57"/>
      <c r="K6" s="10">
        <v>0</v>
      </c>
      <c r="L6" s="10">
        <v>0</v>
      </c>
    </row>
    <row r="7" spans="1:12" ht="30" customHeight="1">
      <c r="A7" s="41">
        <v>6341</v>
      </c>
      <c r="B7" s="42" t="s">
        <v>163</v>
      </c>
      <c r="C7" s="58">
        <v>0</v>
      </c>
      <c r="D7" s="58">
        <f t="shared" si="0"/>
        <v>0</v>
      </c>
      <c r="E7" s="58"/>
      <c r="F7" s="57">
        <f t="shared" si="1"/>
        <v>0</v>
      </c>
      <c r="G7" s="58">
        <v>0</v>
      </c>
      <c r="H7" s="57">
        <f t="shared" si="2"/>
        <v>0</v>
      </c>
      <c r="I7" s="58"/>
      <c r="J7" s="58"/>
      <c r="K7" s="10">
        <v>0</v>
      </c>
      <c r="L7" s="16"/>
    </row>
    <row r="8" spans="1:12" s="40" customFormat="1" ht="30" customHeight="1">
      <c r="A8" s="37">
        <v>636</v>
      </c>
      <c r="B8" s="38" t="s">
        <v>84</v>
      </c>
      <c r="C8" s="57">
        <f>SUM(C9:C10)</f>
        <v>11076817</v>
      </c>
      <c r="D8" s="57">
        <f t="shared" si="0"/>
        <v>1470146.2605348728</v>
      </c>
      <c r="E8" s="57">
        <f>SUM(E9:E10)</f>
        <v>11907448</v>
      </c>
      <c r="F8" s="57">
        <f t="shared" si="1"/>
        <v>1580389.939611122</v>
      </c>
      <c r="G8" s="57">
        <f>SUM(G9:G10)</f>
        <v>12576082.59</v>
      </c>
      <c r="H8" s="57">
        <f t="shared" si="2"/>
        <v>1669133.0001990842</v>
      </c>
      <c r="I8" s="57"/>
      <c r="J8" s="57"/>
      <c r="K8" s="10">
        <f aca="true" t="shared" si="3" ref="K8:K13">G8/C8*100</f>
        <v>113.53516619440404</v>
      </c>
      <c r="L8" s="10">
        <f>G8/E8*100</f>
        <v>105.61526357284954</v>
      </c>
    </row>
    <row r="9" spans="1:12" ht="30" customHeight="1">
      <c r="A9" s="41">
        <v>6361</v>
      </c>
      <c r="B9" s="42" t="s">
        <v>145</v>
      </c>
      <c r="C9" s="58">
        <v>10929788</v>
      </c>
      <c r="D9" s="57">
        <f t="shared" si="0"/>
        <v>1450632.1587364788</v>
      </c>
      <c r="E9" s="58">
        <v>11637448</v>
      </c>
      <c r="F9" s="57">
        <f t="shared" si="1"/>
        <v>1544554.781339173</v>
      </c>
      <c r="G9" s="58">
        <v>12400830.12</v>
      </c>
      <c r="H9" s="57">
        <f t="shared" si="2"/>
        <v>1645873.000199084</v>
      </c>
      <c r="I9" s="58"/>
      <c r="J9" s="58"/>
      <c r="K9" s="10">
        <f t="shared" si="3"/>
        <v>113.45901786933103</v>
      </c>
      <c r="L9" s="10"/>
    </row>
    <row r="10" spans="1:12" ht="30" customHeight="1">
      <c r="A10" s="41">
        <v>6362</v>
      </c>
      <c r="B10" s="42" t="s">
        <v>146</v>
      </c>
      <c r="C10" s="58">
        <v>147029</v>
      </c>
      <c r="D10" s="57">
        <f t="shared" si="0"/>
        <v>19514.101798394055</v>
      </c>
      <c r="E10" s="58">
        <v>270000</v>
      </c>
      <c r="F10" s="57">
        <f t="shared" si="1"/>
        <v>35835.15827194903</v>
      </c>
      <c r="G10" s="58">
        <v>175252.47</v>
      </c>
      <c r="H10" s="57">
        <f t="shared" si="2"/>
        <v>23260</v>
      </c>
      <c r="I10" s="58"/>
      <c r="J10" s="58"/>
      <c r="K10" s="10">
        <f t="shared" si="3"/>
        <v>119.19585251889082</v>
      </c>
      <c r="L10" s="10"/>
    </row>
    <row r="11" spans="1:12" s="40" customFormat="1" ht="30" customHeight="1">
      <c r="A11" s="37">
        <v>638</v>
      </c>
      <c r="B11" s="38" t="s">
        <v>147</v>
      </c>
      <c r="C11" s="57">
        <f>SUM(C12:C13)</f>
        <v>114235</v>
      </c>
      <c r="D11" s="57">
        <f t="shared" si="0"/>
        <v>15161.590019244806</v>
      </c>
      <c r="E11" s="57">
        <f>E12</f>
        <v>47500</v>
      </c>
      <c r="F11" s="57">
        <f t="shared" si="1"/>
        <v>6304.333399694738</v>
      </c>
      <c r="G11" s="57">
        <f>G12</f>
        <v>47241.32</v>
      </c>
      <c r="H11" s="57">
        <f t="shared" si="2"/>
        <v>6270.0006636140415</v>
      </c>
      <c r="I11" s="57"/>
      <c r="J11" s="57"/>
      <c r="K11" s="10">
        <f t="shared" si="3"/>
        <v>41.35450606206504</v>
      </c>
      <c r="L11" s="10">
        <f>G11/E11*100</f>
        <v>99.45541052631579</v>
      </c>
    </row>
    <row r="12" spans="1:12" ht="30" customHeight="1">
      <c r="A12" s="41">
        <v>6381</v>
      </c>
      <c r="B12" s="42" t="s">
        <v>148</v>
      </c>
      <c r="C12" s="58">
        <v>114235</v>
      </c>
      <c r="D12" s="57">
        <f t="shared" si="0"/>
        <v>15161.590019244806</v>
      </c>
      <c r="E12" s="58">
        <v>47500</v>
      </c>
      <c r="F12" s="57">
        <f t="shared" si="1"/>
        <v>6304.333399694738</v>
      </c>
      <c r="G12" s="58">
        <v>47241.32</v>
      </c>
      <c r="H12" s="57">
        <f t="shared" si="2"/>
        <v>6270.0006636140415</v>
      </c>
      <c r="I12" s="58"/>
      <c r="J12" s="58"/>
      <c r="K12" s="10">
        <f t="shared" si="3"/>
        <v>41.35450606206504</v>
      </c>
      <c r="L12" s="10"/>
    </row>
    <row r="13" spans="1:12" ht="30" customHeight="1">
      <c r="A13" s="41">
        <v>6382</v>
      </c>
      <c r="B13" s="42" t="s">
        <v>233</v>
      </c>
      <c r="C13" s="58"/>
      <c r="D13" s="57">
        <f t="shared" si="0"/>
        <v>0</v>
      </c>
      <c r="E13" s="58"/>
      <c r="F13" s="57">
        <f t="shared" si="1"/>
        <v>0</v>
      </c>
      <c r="G13" s="58"/>
      <c r="H13" s="57">
        <f t="shared" si="2"/>
        <v>0</v>
      </c>
      <c r="I13" s="58"/>
      <c r="J13" s="58"/>
      <c r="K13" s="10" t="e">
        <f t="shared" si="3"/>
        <v>#DIV/0!</v>
      </c>
      <c r="L13" s="10"/>
    </row>
    <row r="14" spans="1:12" s="40" customFormat="1" ht="30" customHeight="1">
      <c r="A14" s="37">
        <v>639</v>
      </c>
      <c r="B14" s="38" t="s">
        <v>147</v>
      </c>
      <c r="C14" s="57">
        <f>C15</f>
        <v>200</v>
      </c>
      <c r="D14" s="57">
        <f t="shared" si="0"/>
        <v>26.54456168292521</v>
      </c>
      <c r="E14" s="57">
        <f>E15</f>
        <v>600</v>
      </c>
      <c r="F14" s="57">
        <f t="shared" si="1"/>
        <v>79.63368504877563</v>
      </c>
      <c r="G14" s="57">
        <f>G15</f>
        <v>602.76</v>
      </c>
      <c r="H14" s="57">
        <f t="shared" si="2"/>
        <v>80</v>
      </c>
      <c r="I14" s="57"/>
      <c r="J14" s="57"/>
      <c r="K14" s="10">
        <v>0</v>
      </c>
      <c r="L14" s="10"/>
    </row>
    <row r="15" spans="1:12" ht="30" customHeight="1">
      <c r="A15" s="41">
        <v>6391</v>
      </c>
      <c r="B15" s="42" t="s">
        <v>232</v>
      </c>
      <c r="C15" s="58">
        <v>200</v>
      </c>
      <c r="D15" s="57">
        <f t="shared" si="0"/>
        <v>26.54456168292521</v>
      </c>
      <c r="E15" s="58">
        <v>600</v>
      </c>
      <c r="F15" s="57">
        <f t="shared" si="1"/>
        <v>79.63368504877563</v>
      </c>
      <c r="G15" s="58">
        <v>602.76</v>
      </c>
      <c r="H15" s="57">
        <f t="shared" si="2"/>
        <v>80</v>
      </c>
      <c r="I15" s="58"/>
      <c r="J15" s="58"/>
      <c r="K15" s="10">
        <v>0</v>
      </c>
      <c r="L15" s="10"/>
    </row>
    <row r="16" spans="1:12" ht="30" customHeight="1">
      <c r="A16" s="37">
        <v>64</v>
      </c>
      <c r="B16" s="38" t="s">
        <v>150</v>
      </c>
      <c r="C16" s="57">
        <f>SUM(C17,C19)</f>
        <v>15</v>
      </c>
      <c r="D16" s="57">
        <f t="shared" si="0"/>
        <v>1.9908421262193907</v>
      </c>
      <c r="E16" s="57">
        <f>SUM(E17,E19)</f>
        <v>1</v>
      </c>
      <c r="F16" s="57">
        <f t="shared" si="1"/>
        <v>0.13272280841462605</v>
      </c>
      <c r="G16" s="57">
        <v>7.53</v>
      </c>
      <c r="H16" s="57">
        <f t="shared" si="2"/>
        <v>0.9994027473621342</v>
      </c>
      <c r="I16" s="57">
        <v>1</v>
      </c>
      <c r="J16" s="57">
        <v>1</v>
      </c>
      <c r="K16" s="10">
        <f>G16/C16*100</f>
        <v>50.2</v>
      </c>
      <c r="L16" s="10">
        <f>G16/E16*100</f>
        <v>753</v>
      </c>
    </row>
    <row r="17" spans="1:12" s="40" customFormat="1" ht="30" customHeight="1">
      <c r="A17" s="37">
        <v>641</v>
      </c>
      <c r="B17" s="38" t="s">
        <v>151</v>
      </c>
      <c r="C17" s="57">
        <f>C18</f>
        <v>15</v>
      </c>
      <c r="D17" s="57">
        <f t="shared" si="0"/>
        <v>1.9908421262193907</v>
      </c>
      <c r="E17" s="57">
        <f>E18</f>
        <v>1</v>
      </c>
      <c r="F17" s="57">
        <f t="shared" si="1"/>
        <v>0.13272280841462605</v>
      </c>
      <c r="G17" s="57">
        <v>7.53</v>
      </c>
      <c r="H17" s="57">
        <f t="shared" si="2"/>
        <v>0.9994027473621342</v>
      </c>
      <c r="I17" s="57"/>
      <c r="J17" s="57"/>
      <c r="K17" s="10">
        <f>G17/C17*100</f>
        <v>50.2</v>
      </c>
      <c r="L17" s="10">
        <f>G17/E17*100</f>
        <v>753</v>
      </c>
    </row>
    <row r="18" spans="1:12" ht="30" customHeight="1">
      <c r="A18" s="41">
        <v>6413</v>
      </c>
      <c r="B18" s="42" t="s">
        <v>164</v>
      </c>
      <c r="C18" s="58">
        <v>15</v>
      </c>
      <c r="D18" s="57">
        <f t="shared" si="0"/>
        <v>1.9908421262193907</v>
      </c>
      <c r="E18" s="58">
        <v>1</v>
      </c>
      <c r="F18" s="57">
        <f t="shared" si="1"/>
        <v>0.13272280841462605</v>
      </c>
      <c r="G18" s="58">
        <v>7.53</v>
      </c>
      <c r="H18" s="57">
        <f t="shared" si="2"/>
        <v>0.9994027473621342</v>
      </c>
      <c r="I18" s="58"/>
      <c r="J18" s="58"/>
      <c r="K18" s="10">
        <f>G18/C18*100</f>
        <v>50.2</v>
      </c>
      <c r="L18" s="16"/>
    </row>
    <row r="19" spans="1:12" s="40" customFormat="1" ht="30" customHeight="1">
      <c r="A19" s="37">
        <v>642</v>
      </c>
      <c r="B19" s="38" t="s">
        <v>152</v>
      </c>
      <c r="C19" s="57">
        <f>C20</f>
        <v>0</v>
      </c>
      <c r="D19" s="57">
        <f t="shared" si="0"/>
        <v>0</v>
      </c>
      <c r="E19" s="57">
        <f>E20</f>
        <v>0</v>
      </c>
      <c r="F19" s="57">
        <f t="shared" si="1"/>
        <v>0</v>
      </c>
      <c r="G19" s="57">
        <v>0</v>
      </c>
      <c r="H19" s="57">
        <f t="shared" si="2"/>
        <v>0</v>
      </c>
      <c r="I19" s="57"/>
      <c r="J19" s="57"/>
      <c r="K19" s="10">
        <v>0</v>
      </c>
      <c r="L19" s="10" t="e">
        <f>G19/E19*100</f>
        <v>#DIV/0!</v>
      </c>
    </row>
    <row r="20" spans="1:12" ht="30" customHeight="1">
      <c r="A20" s="41">
        <v>6422</v>
      </c>
      <c r="B20" s="42" t="s">
        <v>165</v>
      </c>
      <c r="C20" s="58">
        <v>0</v>
      </c>
      <c r="D20" s="57">
        <f t="shared" si="0"/>
        <v>0</v>
      </c>
      <c r="E20" s="58"/>
      <c r="F20" s="57">
        <f t="shared" si="1"/>
        <v>0</v>
      </c>
      <c r="G20" s="58">
        <v>0</v>
      </c>
      <c r="H20" s="57">
        <f t="shared" si="2"/>
        <v>0</v>
      </c>
      <c r="I20" s="58"/>
      <c r="J20" s="58"/>
      <c r="K20" s="10">
        <v>0</v>
      </c>
      <c r="L20" s="16"/>
    </row>
    <row r="21" spans="1:12" ht="30" customHeight="1">
      <c r="A21" s="41">
        <v>6425</v>
      </c>
      <c r="B21" s="42" t="s">
        <v>353</v>
      </c>
      <c r="C21" s="58">
        <v>0</v>
      </c>
      <c r="D21" s="57">
        <f t="shared" si="0"/>
        <v>0</v>
      </c>
      <c r="E21" s="58"/>
      <c r="F21" s="57">
        <f t="shared" si="1"/>
        <v>0</v>
      </c>
      <c r="G21" s="58">
        <v>0</v>
      </c>
      <c r="H21" s="57">
        <f t="shared" si="2"/>
        <v>0</v>
      </c>
      <c r="I21" s="58"/>
      <c r="J21" s="58"/>
      <c r="K21" s="10">
        <v>0</v>
      </c>
      <c r="L21" s="16"/>
    </row>
    <row r="22" spans="1:12" s="40" customFormat="1" ht="30" customHeight="1">
      <c r="A22" s="37">
        <v>65</v>
      </c>
      <c r="B22" s="38" t="s">
        <v>153</v>
      </c>
      <c r="C22" s="57">
        <f>C23</f>
        <v>588196</v>
      </c>
      <c r="D22" s="57">
        <f t="shared" si="0"/>
        <v>78067.02501824938</v>
      </c>
      <c r="E22" s="57">
        <f>E23</f>
        <v>787080</v>
      </c>
      <c r="F22" s="57">
        <f t="shared" si="1"/>
        <v>104463.46804698386</v>
      </c>
      <c r="G22" s="57">
        <f>G23</f>
        <v>874906.15</v>
      </c>
      <c r="H22" s="57">
        <f t="shared" si="2"/>
        <v>116120.00132722808</v>
      </c>
      <c r="I22" s="57">
        <v>118120</v>
      </c>
      <c r="J22" s="57">
        <v>118120</v>
      </c>
      <c r="K22" s="10">
        <f aca="true" t="shared" si="4" ref="K22:K33">G22/C22*100</f>
        <v>148.74398159797076</v>
      </c>
      <c r="L22" s="10">
        <f aca="true" t="shared" si="5" ref="L22:L32">G22/E22*100</f>
        <v>111.15847817248566</v>
      </c>
    </row>
    <row r="23" spans="1:21" s="46" customFormat="1" ht="30" customHeight="1">
      <c r="A23" s="37">
        <v>652</v>
      </c>
      <c r="B23" s="38" t="s">
        <v>80</v>
      </c>
      <c r="C23" s="57">
        <f>C24</f>
        <v>588196</v>
      </c>
      <c r="D23" s="57">
        <f t="shared" si="0"/>
        <v>78067.02501824938</v>
      </c>
      <c r="E23" s="57">
        <f>E24</f>
        <v>787080</v>
      </c>
      <c r="F23" s="57">
        <f t="shared" si="1"/>
        <v>104463.46804698386</v>
      </c>
      <c r="G23" s="57">
        <f>G24</f>
        <v>874906.15</v>
      </c>
      <c r="H23" s="57">
        <f t="shared" si="2"/>
        <v>116120.00132722808</v>
      </c>
      <c r="I23" s="57"/>
      <c r="J23" s="57"/>
      <c r="K23" s="10">
        <f t="shared" si="4"/>
        <v>148.74398159797076</v>
      </c>
      <c r="L23" s="10">
        <f t="shared" si="5"/>
        <v>111.15847817248566</v>
      </c>
      <c r="M23" s="44"/>
      <c r="N23" s="44"/>
      <c r="O23" s="44"/>
      <c r="P23" s="44"/>
      <c r="Q23" s="44"/>
      <c r="R23" s="45"/>
      <c r="S23" s="45"/>
      <c r="T23" s="45"/>
      <c r="U23" s="45"/>
    </row>
    <row r="24" spans="1:21" s="40" customFormat="1" ht="30" customHeight="1">
      <c r="A24" s="41">
        <v>6526</v>
      </c>
      <c r="B24" s="42" t="s">
        <v>81</v>
      </c>
      <c r="C24" s="58">
        <v>588196</v>
      </c>
      <c r="D24" s="57">
        <f t="shared" si="0"/>
        <v>78067.02501824938</v>
      </c>
      <c r="E24" s="58">
        <v>787080</v>
      </c>
      <c r="F24" s="57">
        <f t="shared" si="1"/>
        <v>104463.46804698386</v>
      </c>
      <c r="G24" s="58">
        <v>874906.15</v>
      </c>
      <c r="H24" s="57">
        <f t="shared" si="2"/>
        <v>116120.00132722808</v>
      </c>
      <c r="I24" s="58"/>
      <c r="J24" s="58"/>
      <c r="K24" s="10">
        <f t="shared" si="4"/>
        <v>148.74398159797076</v>
      </c>
      <c r="L24" s="10"/>
      <c r="M24" s="47"/>
      <c r="N24" s="47"/>
      <c r="O24" s="47"/>
      <c r="P24" s="47"/>
      <c r="Q24" s="47"/>
      <c r="R24" s="47"/>
      <c r="S24" s="47"/>
      <c r="T24" s="48"/>
      <c r="U24" s="48"/>
    </row>
    <row r="25" spans="1:12" ht="30" customHeight="1">
      <c r="A25" s="37">
        <v>66</v>
      </c>
      <c r="B25" s="38" t="s">
        <v>78</v>
      </c>
      <c r="C25" s="57">
        <f>SUM(C26,C28)</f>
        <v>27381</v>
      </c>
      <c r="D25" s="57">
        <f t="shared" si="0"/>
        <v>3634.083217200876</v>
      </c>
      <c r="E25" s="57">
        <f>SUM(E26,E28)</f>
        <v>21000</v>
      </c>
      <c r="F25" s="57">
        <f t="shared" si="1"/>
        <v>2787.178976707147</v>
      </c>
      <c r="G25" s="57">
        <f>SUM(G26,G28)</f>
        <v>21322.64</v>
      </c>
      <c r="H25" s="57">
        <f t="shared" si="2"/>
        <v>2830.000663614042</v>
      </c>
      <c r="I25" s="57">
        <v>2830</v>
      </c>
      <c r="J25" s="57">
        <v>2830</v>
      </c>
      <c r="K25" s="10">
        <f t="shared" si="4"/>
        <v>77.8738541324276</v>
      </c>
      <c r="L25" s="10">
        <f t="shared" si="5"/>
        <v>101.53638095238095</v>
      </c>
    </row>
    <row r="26" spans="1:12" s="40" customFormat="1" ht="30" customHeight="1">
      <c r="A26" s="37">
        <v>661</v>
      </c>
      <c r="B26" s="38" t="s">
        <v>154</v>
      </c>
      <c r="C26" s="57">
        <f>C27</f>
        <v>13140</v>
      </c>
      <c r="D26" s="57">
        <f t="shared" si="0"/>
        <v>1743.9777025681863</v>
      </c>
      <c r="E26" s="57">
        <f>E27</f>
        <v>8000</v>
      </c>
      <c r="F26" s="57">
        <f t="shared" si="1"/>
        <v>1061.7824673170085</v>
      </c>
      <c r="G26" s="57">
        <f>G27</f>
        <v>10020.89</v>
      </c>
      <c r="H26" s="57">
        <f t="shared" si="2"/>
        <v>1330.000663614042</v>
      </c>
      <c r="I26" s="57"/>
      <c r="J26" s="57"/>
      <c r="K26" s="10">
        <f t="shared" si="4"/>
        <v>76.2624809741248</v>
      </c>
      <c r="L26" s="10">
        <f t="shared" si="5"/>
        <v>125.26112499999999</v>
      </c>
    </row>
    <row r="27" spans="1:12" ht="30" customHeight="1">
      <c r="A27" s="41">
        <v>6615</v>
      </c>
      <c r="B27" s="42" t="s">
        <v>225</v>
      </c>
      <c r="C27" s="58">
        <v>13140</v>
      </c>
      <c r="D27" s="57">
        <f t="shared" si="0"/>
        <v>1743.9777025681863</v>
      </c>
      <c r="E27" s="58">
        <v>8000</v>
      </c>
      <c r="F27" s="57">
        <f t="shared" si="1"/>
        <v>1061.7824673170085</v>
      </c>
      <c r="G27" s="58">
        <v>10020.89</v>
      </c>
      <c r="H27" s="57">
        <f t="shared" si="2"/>
        <v>1330.000663614042</v>
      </c>
      <c r="I27" s="58"/>
      <c r="J27" s="58"/>
      <c r="K27" s="10">
        <f t="shared" si="4"/>
        <v>76.2624809741248</v>
      </c>
      <c r="L27" s="10"/>
    </row>
    <row r="28" spans="1:12" s="40" customFormat="1" ht="30" customHeight="1">
      <c r="A28" s="37">
        <v>663</v>
      </c>
      <c r="B28" s="38" t="s">
        <v>79</v>
      </c>
      <c r="C28" s="57">
        <f>SUM(C29:C30)</f>
        <v>14241</v>
      </c>
      <c r="D28" s="57">
        <f t="shared" si="0"/>
        <v>1890.1055146326896</v>
      </c>
      <c r="E28" s="57">
        <f>E29+E30</f>
        <v>13000</v>
      </c>
      <c r="F28" s="57">
        <f t="shared" si="1"/>
        <v>1725.3965093901386</v>
      </c>
      <c r="G28" s="57">
        <f>SUM(G29:G30)</f>
        <v>11301.75</v>
      </c>
      <c r="H28" s="57">
        <f t="shared" si="2"/>
        <v>1500</v>
      </c>
      <c r="I28" s="57"/>
      <c r="J28" s="57"/>
      <c r="K28" s="10">
        <f t="shared" si="4"/>
        <v>79.36064883084053</v>
      </c>
      <c r="L28" s="10">
        <f t="shared" si="5"/>
        <v>86.93653846153846</v>
      </c>
    </row>
    <row r="29" spans="1:12" ht="30" customHeight="1">
      <c r="A29" s="41">
        <v>6631</v>
      </c>
      <c r="B29" s="42" t="s">
        <v>155</v>
      </c>
      <c r="C29" s="58">
        <v>13013</v>
      </c>
      <c r="D29" s="57">
        <f t="shared" si="0"/>
        <v>1727.1219058995287</v>
      </c>
      <c r="E29" s="58">
        <v>11000</v>
      </c>
      <c r="F29" s="57">
        <f t="shared" si="1"/>
        <v>1459.9508925608866</v>
      </c>
      <c r="G29" s="58">
        <v>11301.75</v>
      </c>
      <c r="H29" s="57">
        <f t="shared" si="2"/>
        <v>1500</v>
      </c>
      <c r="I29" s="58"/>
      <c r="J29" s="58"/>
      <c r="K29" s="10">
        <f t="shared" si="4"/>
        <v>86.8496887727657</v>
      </c>
      <c r="L29" s="10"/>
    </row>
    <row r="30" spans="1:12" ht="30" customHeight="1">
      <c r="A30" s="41">
        <v>6632</v>
      </c>
      <c r="B30" s="42" t="s">
        <v>231</v>
      </c>
      <c r="C30" s="58">
        <v>1228</v>
      </c>
      <c r="D30" s="57">
        <f t="shared" si="0"/>
        <v>162.9836087331608</v>
      </c>
      <c r="E30" s="58">
        <v>2000</v>
      </c>
      <c r="F30" s="57">
        <f t="shared" si="1"/>
        <v>265.4456168292521</v>
      </c>
      <c r="G30" s="58"/>
      <c r="H30" s="57">
        <f t="shared" si="2"/>
        <v>0</v>
      </c>
      <c r="I30" s="58"/>
      <c r="J30" s="58"/>
      <c r="K30" s="10">
        <f t="shared" si="4"/>
        <v>0</v>
      </c>
      <c r="L30" s="10"/>
    </row>
    <row r="31" spans="1:12" ht="30" customHeight="1">
      <c r="A31" s="37">
        <v>67</v>
      </c>
      <c r="B31" s="38" t="s">
        <v>75</v>
      </c>
      <c r="C31" s="57">
        <f>C32</f>
        <v>1817531</v>
      </c>
      <c r="D31" s="57">
        <f t="shared" si="0"/>
        <v>241227.8187006437</v>
      </c>
      <c r="E31" s="57">
        <f>E32</f>
        <v>1791411</v>
      </c>
      <c r="F31" s="57">
        <f t="shared" si="1"/>
        <v>237761.09894485367</v>
      </c>
      <c r="G31" s="57">
        <f>G32</f>
        <v>1538831.22</v>
      </c>
      <c r="H31" s="57">
        <f t="shared" si="2"/>
        <v>204238.00119450525</v>
      </c>
      <c r="I31" s="57">
        <v>162093</v>
      </c>
      <c r="J31" s="57">
        <v>162093</v>
      </c>
      <c r="K31" s="10">
        <f t="shared" si="4"/>
        <v>84.66602330304133</v>
      </c>
      <c r="L31" s="10">
        <f t="shared" si="5"/>
        <v>85.90051194282049</v>
      </c>
    </row>
    <row r="32" spans="1:12" ht="30" customHeight="1">
      <c r="A32" s="37">
        <v>671</v>
      </c>
      <c r="B32" s="38" t="s">
        <v>149</v>
      </c>
      <c r="C32" s="57">
        <f>SUM(C33:C34)</f>
        <v>1817531</v>
      </c>
      <c r="D32" s="57">
        <f t="shared" si="0"/>
        <v>241227.8187006437</v>
      </c>
      <c r="E32" s="57">
        <f>SUM(E33:E34)</f>
        <v>1791411</v>
      </c>
      <c r="F32" s="57">
        <f t="shared" si="1"/>
        <v>237761.09894485367</v>
      </c>
      <c r="G32" s="57">
        <f>SUM(G33:G34)</f>
        <v>1538831.22</v>
      </c>
      <c r="H32" s="57">
        <f t="shared" si="2"/>
        <v>204238.00119450525</v>
      </c>
      <c r="I32" s="57"/>
      <c r="J32" s="57"/>
      <c r="K32" s="10">
        <f t="shared" si="4"/>
        <v>84.66602330304133</v>
      </c>
      <c r="L32" s="10">
        <f t="shared" si="5"/>
        <v>85.90051194282049</v>
      </c>
    </row>
    <row r="33" spans="1:12" ht="30" customHeight="1">
      <c r="A33" s="41">
        <v>6711</v>
      </c>
      <c r="B33" s="42" t="s">
        <v>76</v>
      </c>
      <c r="C33" s="58">
        <v>1771106</v>
      </c>
      <c r="D33" s="57">
        <f t="shared" si="0"/>
        <v>235066.16231999468</v>
      </c>
      <c r="E33" s="58">
        <v>1791411</v>
      </c>
      <c r="F33" s="57">
        <f t="shared" si="1"/>
        <v>237761.09894485367</v>
      </c>
      <c r="G33" s="58">
        <v>1534084.49</v>
      </c>
      <c r="H33" s="57">
        <f t="shared" si="2"/>
        <v>203608.0018581193</v>
      </c>
      <c r="I33" s="58"/>
      <c r="J33" s="58"/>
      <c r="K33" s="10">
        <f t="shared" si="4"/>
        <v>86.61731652425094</v>
      </c>
      <c r="L33" s="10"/>
    </row>
    <row r="34" spans="1:13" ht="37.5" customHeight="1">
      <c r="A34" s="41">
        <v>6712</v>
      </c>
      <c r="B34" s="82" t="s">
        <v>77</v>
      </c>
      <c r="C34" s="58">
        <v>46425</v>
      </c>
      <c r="D34" s="57">
        <f t="shared" si="0"/>
        <v>6161.656380649014</v>
      </c>
      <c r="E34" s="58"/>
      <c r="F34" s="57">
        <f t="shared" si="1"/>
        <v>0</v>
      </c>
      <c r="G34" s="58">
        <v>4746.73</v>
      </c>
      <c r="H34" s="57">
        <f t="shared" si="2"/>
        <v>629.9993363859578</v>
      </c>
      <c r="I34" s="58"/>
      <c r="J34" s="58"/>
      <c r="K34" s="10">
        <v>0</v>
      </c>
      <c r="L34" s="10"/>
      <c r="M34" s="49"/>
    </row>
    <row r="35" spans="1:13" s="40" customFormat="1" ht="30" customHeight="1">
      <c r="A35" s="93">
        <v>7</v>
      </c>
      <c r="B35" s="89" t="s">
        <v>202</v>
      </c>
      <c r="C35" s="126">
        <f>SUM(C36,C38)</f>
        <v>0</v>
      </c>
      <c r="D35" s="125">
        <f t="shared" si="0"/>
        <v>0</v>
      </c>
      <c r="E35" s="126">
        <f>SUM(E36,E38)</f>
        <v>0</v>
      </c>
      <c r="F35" s="125">
        <f t="shared" si="1"/>
        <v>0</v>
      </c>
      <c r="G35" s="126">
        <f>SUM(G36,G38)</f>
        <v>0</v>
      </c>
      <c r="H35" s="125">
        <f t="shared" si="2"/>
        <v>0</v>
      </c>
      <c r="I35" s="126">
        <f>SUM(I36,I38)</f>
        <v>0</v>
      </c>
      <c r="J35" s="126">
        <f>SUM(J36,J38)</f>
        <v>0</v>
      </c>
      <c r="K35" s="92" t="e">
        <f>G35/C35*100</f>
        <v>#DIV/0!</v>
      </c>
      <c r="L35" s="92">
        <v>0</v>
      </c>
      <c r="M35" s="49"/>
    </row>
    <row r="36" spans="1:13" s="40" customFormat="1" ht="30" customHeight="1">
      <c r="A36" s="80">
        <v>71</v>
      </c>
      <c r="B36" s="78" t="s">
        <v>203</v>
      </c>
      <c r="C36" s="127">
        <f>C37</f>
        <v>0</v>
      </c>
      <c r="D36" s="57">
        <f t="shared" si="0"/>
        <v>0</v>
      </c>
      <c r="E36" s="127">
        <f>E37</f>
        <v>0</v>
      </c>
      <c r="F36" s="57">
        <f t="shared" si="1"/>
        <v>0</v>
      </c>
      <c r="G36" s="127">
        <f>G37</f>
        <v>0</v>
      </c>
      <c r="H36" s="57">
        <f t="shared" si="2"/>
        <v>0</v>
      </c>
      <c r="I36" s="127">
        <f>I37</f>
        <v>0</v>
      </c>
      <c r="J36" s="127">
        <f>J37</f>
        <v>0</v>
      </c>
      <c r="K36" s="10">
        <v>0</v>
      </c>
      <c r="L36" s="10">
        <v>0</v>
      </c>
      <c r="M36" s="49"/>
    </row>
    <row r="37" spans="1:13" ht="30" customHeight="1">
      <c r="A37" s="79">
        <v>711</v>
      </c>
      <c r="B37" s="77" t="s">
        <v>204</v>
      </c>
      <c r="C37" s="128">
        <v>0</v>
      </c>
      <c r="D37" s="57">
        <f t="shared" si="0"/>
        <v>0</v>
      </c>
      <c r="E37" s="58"/>
      <c r="F37" s="57">
        <f t="shared" si="1"/>
        <v>0</v>
      </c>
      <c r="G37" s="58"/>
      <c r="H37" s="57">
        <f t="shared" si="2"/>
        <v>0</v>
      </c>
      <c r="I37" s="58"/>
      <c r="J37" s="58"/>
      <c r="K37" s="10">
        <v>0</v>
      </c>
      <c r="L37" s="10"/>
      <c r="M37" s="49"/>
    </row>
    <row r="38" spans="1:13" s="40" customFormat="1" ht="30" customHeight="1">
      <c r="A38" s="80">
        <v>72</v>
      </c>
      <c r="B38" s="78" t="s">
        <v>205</v>
      </c>
      <c r="C38" s="127">
        <f>SUM(C39:C41)</f>
        <v>0</v>
      </c>
      <c r="D38" s="57">
        <f t="shared" si="0"/>
        <v>0</v>
      </c>
      <c r="E38" s="127">
        <f>SUM(E39:E41)</f>
        <v>0</v>
      </c>
      <c r="F38" s="57">
        <f t="shared" si="1"/>
        <v>0</v>
      </c>
      <c r="G38" s="127">
        <f>SUM(G39:G41)</f>
        <v>0</v>
      </c>
      <c r="H38" s="57">
        <f t="shared" si="2"/>
        <v>0</v>
      </c>
      <c r="I38" s="127">
        <f>SUM(I39:I41)</f>
        <v>0</v>
      </c>
      <c r="J38" s="127">
        <f>SUM(J39:J41)</f>
        <v>0</v>
      </c>
      <c r="K38" s="10" t="e">
        <f>G38/C38*100</f>
        <v>#DIV/0!</v>
      </c>
      <c r="L38" s="10">
        <v>0</v>
      </c>
      <c r="M38" s="49"/>
    </row>
    <row r="39" spans="1:13" ht="30" customHeight="1">
      <c r="A39" s="79">
        <v>721</v>
      </c>
      <c r="B39" s="77" t="s">
        <v>206</v>
      </c>
      <c r="C39" s="128">
        <v>0</v>
      </c>
      <c r="D39" s="57">
        <f t="shared" si="0"/>
        <v>0</v>
      </c>
      <c r="E39" s="58"/>
      <c r="F39" s="57">
        <f t="shared" si="1"/>
        <v>0</v>
      </c>
      <c r="G39" s="58"/>
      <c r="H39" s="57">
        <f t="shared" si="2"/>
        <v>0</v>
      </c>
      <c r="I39" s="58"/>
      <c r="J39" s="58"/>
      <c r="K39" s="10" t="e">
        <f>G39/C39*100</f>
        <v>#DIV/0!</v>
      </c>
      <c r="L39" s="10"/>
      <c r="M39" s="49"/>
    </row>
    <row r="40" spans="1:13" ht="30" customHeight="1">
      <c r="A40" s="79">
        <v>722</v>
      </c>
      <c r="B40" s="77" t="s">
        <v>207</v>
      </c>
      <c r="C40" s="128">
        <v>0</v>
      </c>
      <c r="D40" s="57">
        <f t="shared" si="0"/>
        <v>0</v>
      </c>
      <c r="E40" s="58"/>
      <c r="F40" s="57">
        <f t="shared" si="1"/>
        <v>0</v>
      </c>
      <c r="G40" s="58"/>
      <c r="H40" s="57">
        <f t="shared" si="2"/>
        <v>0</v>
      </c>
      <c r="I40" s="58"/>
      <c r="J40" s="58"/>
      <c r="K40" s="10">
        <v>0</v>
      </c>
      <c r="L40" s="10"/>
      <c r="M40" s="49"/>
    </row>
    <row r="41" spans="1:13" ht="30" customHeight="1">
      <c r="A41" s="84">
        <v>723</v>
      </c>
      <c r="B41" s="85" t="s">
        <v>208</v>
      </c>
      <c r="C41" s="129">
        <v>0</v>
      </c>
      <c r="D41" s="57">
        <f t="shared" si="0"/>
        <v>0</v>
      </c>
      <c r="E41" s="130"/>
      <c r="F41" s="57">
        <f t="shared" si="1"/>
        <v>0</v>
      </c>
      <c r="G41" s="130"/>
      <c r="H41" s="57">
        <f t="shared" si="2"/>
        <v>0</v>
      </c>
      <c r="I41" s="130"/>
      <c r="J41" s="130"/>
      <c r="K41" s="10">
        <v>0</v>
      </c>
      <c r="L41" s="10"/>
      <c r="M41" s="49"/>
    </row>
    <row r="42" spans="1:13" s="40" customFormat="1" ht="30" customHeight="1">
      <c r="A42" s="88">
        <v>8</v>
      </c>
      <c r="B42" s="89" t="s">
        <v>209</v>
      </c>
      <c r="C42" s="125">
        <f>SUM(C43,C45,C47)</f>
        <v>0</v>
      </c>
      <c r="D42" s="125">
        <f t="shared" si="0"/>
        <v>0</v>
      </c>
      <c r="E42" s="125">
        <f>SUM(E43,E45,E47)</f>
        <v>0</v>
      </c>
      <c r="F42" s="125">
        <f t="shared" si="1"/>
        <v>0</v>
      </c>
      <c r="G42" s="125">
        <f>SUM(G43,G45,G47)</f>
        <v>0</v>
      </c>
      <c r="H42" s="125">
        <f t="shared" si="2"/>
        <v>0</v>
      </c>
      <c r="I42" s="125">
        <f>SUM(I43,I45,I47)</f>
        <v>0</v>
      </c>
      <c r="J42" s="125">
        <f>SUM(J43,J45,J47)</f>
        <v>0</v>
      </c>
      <c r="K42" s="92">
        <v>0</v>
      </c>
      <c r="L42" s="92">
        <v>0</v>
      </c>
      <c r="M42" s="49"/>
    </row>
    <row r="43" spans="1:13" s="40" customFormat="1" ht="30" customHeight="1">
      <c r="A43" s="86">
        <v>81</v>
      </c>
      <c r="B43" s="78" t="s">
        <v>210</v>
      </c>
      <c r="C43" s="57">
        <f>SUM(C44:C44)</f>
        <v>0</v>
      </c>
      <c r="D43" s="57">
        <f t="shared" si="0"/>
        <v>0</v>
      </c>
      <c r="E43" s="57">
        <f>SUM(E44:E44)</f>
        <v>0</v>
      </c>
      <c r="F43" s="57">
        <f t="shared" si="1"/>
        <v>0</v>
      </c>
      <c r="G43" s="57">
        <f>SUM(G44:G44)</f>
        <v>0</v>
      </c>
      <c r="H43" s="57">
        <f t="shared" si="2"/>
        <v>0</v>
      </c>
      <c r="I43" s="57">
        <f>SUM(I44:I44)</f>
        <v>0</v>
      </c>
      <c r="J43" s="57">
        <f>SUM(J44:J44)</f>
        <v>0</v>
      </c>
      <c r="K43" s="10">
        <v>0</v>
      </c>
      <c r="L43" s="10">
        <v>0</v>
      </c>
      <c r="M43" s="49"/>
    </row>
    <row r="44" spans="1:13" ht="30" customHeight="1">
      <c r="A44" s="87">
        <v>818</v>
      </c>
      <c r="B44" s="77" t="s">
        <v>211</v>
      </c>
      <c r="C44" s="58">
        <v>0</v>
      </c>
      <c r="D44" s="57">
        <f t="shared" si="0"/>
        <v>0</v>
      </c>
      <c r="E44" s="58"/>
      <c r="F44" s="57">
        <f t="shared" si="1"/>
        <v>0</v>
      </c>
      <c r="G44" s="58"/>
      <c r="H44" s="57">
        <f t="shared" si="2"/>
        <v>0</v>
      </c>
      <c r="I44" s="58"/>
      <c r="J44" s="58"/>
      <c r="K44" s="10">
        <v>0</v>
      </c>
      <c r="L44" s="10"/>
      <c r="M44" s="49"/>
    </row>
    <row r="45" spans="1:13" s="40" customFormat="1" ht="30" customHeight="1">
      <c r="A45" s="86">
        <v>83</v>
      </c>
      <c r="B45" s="78" t="s">
        <v>212</v>
      </c>
      <c r="C45" s="57">
        <f>C46</f>
        <v>0</v>
      </c>
      <c r="D45" s="57">
        <f t="shared" si="0"/>
        <v>0</v>
      </c>
      <c r="E45" s="57">
        <f>E46</f>
        <v>0</v>
      </c>
      <c r="F45" s="57">
        <f t="shared" si="1"/>
        <v>0</v>
      </c>
      <c r="G45" s="57"/>
      <c r="H45" s="57">
        <f t="shared" si="2"/>
        <v>0</v>
      </c>
      <c r="I45" s="57"/>
      <c r="J45" s="57"/>
      <c r="K45" s="10">
        <v>0</v>
      </c>
      <c r="L45" s="10">
        <v>0</v>
      </c>
      <c r="M45" s="49"/>
    </row>
    <row r="46" spans="1:13" ht="30" customHeight="1">
      <c r="A46" s="87">
        <v>832</v>
      </c>
      <c r="B46" s="77" t="s">
        <v>213</v>
      </c>
      <c r="C46" s="58">
        <v>0</v>
      </c>
      <c r="D46" s="57">
        <f t="shared" si="0"/>
        <v>0</v>
      </c>
      <c r="E46" s="58"/>
      <c r="F46" s="57">
        <f t="shared" si="1"/>
        <v>0</v>
      </c>
      <c r="G46" s="58"/>
      <c r="H46" s="57">
        <f t="shared" si="2"/>
        <v>0</v>
      </c>
      <c r="I46" s="58"/>
      <c r="J46" s="58"/>
      <c r="K46" s="10">
        <v>0</v>
      </c>
      <c r="L46" s="10"/>
      <c r="M46" s="49"/>
    </row>
    <row r="47" spans="1:13" s="40" customFormat="1" ht="30" customHeight="1">
      <c r="A47" s="86">
        <v>84</v>
      </c>
      <c r="B47" s="78" t="s">
        <v>214</v>
      </c>
      <c r="C47" s="57">
        <f>SUM(C48:C48)</f>
        <v>0</v>
      </c>
      <c r="D47" s="57">
        <f t="shared" si="0"/>
        <v>0</v>
      </c>
      <c r="E47" s="57">
        <f>SUM(E48:E48)</f>
        <v>0</v>
      </c>
      <c r="F47" s="57">
        <f t="shared" si="1"/>
        <v>0</v>
      </c>
      <c r="G47" s="57"/>
      <c r="H47" s="57">
        <f t="shared" si="2"/>
        <v>0</v>
      </c>
      <c r="I47" s="57"/>
      <c r="J47" s="57"/>
      <c r="K47" s="10">
        <v>0</v>
      </c>
      <c r="L47" s="10">
        <v>0</v>
      </c>
      <c r="M47" s="49"/>
    </row>
    <row r="48" spans="1:13" ht="30" customHeight="1">
      <c r="A48" s="87">
        <v>844</v>
      </c>
      <c r="B48" s="77" t="s">
        <v>215</v>
      </c>
      <c r="C48" s="58">
        <v>0</v>
      </c>
      <c r="D48" s="57">
        <f t="shared" si="0"/>
        <v>0</v>
      </c>
      <c r="E48" s="58"/>
      <c r="F48" s="57">
        <f t="shared" si="1"/>
        <v>0</v>
      </c>
      <c r="G48" s="58"/>
      <c r="H48" s="57">
        <f t="shared" si="2"/>
        <v>0</v>
      </c>
      <c r="I48" s="58"/>
      <c r="J48" s="58"/>
      <c r="K48" s="10">
        <v>0</v>
      </c>
      <c r="L48" s="10"/>
      <c r="M48" s="49"/>
    </row>
    <row r="49" spans="1:12" ht="30" customHeight="1">
      <c r="A49" s="97" t="s">
        <v>85</v>
      </c>
      <c r="B49" s="98"/>
      <c r="C49" s="131">
        <f>SUM(C4,C35,C42)</f>
        <v>13624375</v>
      </c>
      <c r="D49" s="125">
        <f t="shared" si="0"/>
        <v>1808265.3128940207</v>
      </c>
      <c r="E49" s="131">
        <f>SUM(E4,E35,E42)</f>
        <v>14555040</v>
      </c>
      <c r="F49" s="125">
        <f t="shared" si="1"/>
        <v>1931785.7853872187</v>
      </c>
      <c r="G49" s="131">
        <f>SUM(G4,G35,G42)</f>
        <v>15058994.21</v>
      </c>
      <c r="H49" s="125">
        <f t="shared" si="2"/>
        <v>1998672.003450793</v>
      </c>
      <c r="I49" s="131">
        <f>SUM(I4,I35,I42)</f>
        <v>1958119</v>
      </c>
      <c r="J49" s="131">
        <f>SUM(J4,J35,J42)</f>
        <v>1958119</v>
      </c>
      <c r="K49" s="92">
        <f>G49/C49*100</f>
        <v>110.5297983210239</v>
      </c>
      <c r="L49" s="92">
        <f>G49/E49*100</f>
        <v>103.46240346986337</v>
      </c>
    </row>
    <row r="50" spans="1:12" ht="30" customHeight="1">
      <c r="A50" s="75" t="s">
        <v>410</v>
      </c>
      <c r="B50" s="51"/>
      <c r="C50" s="64"/>
      <c r="D50" s="64"/>
      <c r="E50" s="64"/>
      <c r="F50" s="64"/>
      <c r="G50" s="64"/>
      <c r="H50" s="64"/>
      <c r="I50" s="64"/>
      <c r="J50" s="64"/>
      <c r="K50" s="52"/>
      <c r="L50" s="52"/>
    </row>
    <row r="51" spans="1:12" s="56" customFormat="1" ht="20.25" customHeight="1">
      <c r="A51" s="192" t="s">
        <v>156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s="136" customFormat="1" ht="44.25" customHeight="1">
      <c r="A52" s="29" t="s">
        <v>220</v>
      </c>
      <c r="B52" s="30" t="s">
        <v>221</v>
      </c>
      <c r="C52" s="31" t="s">
        <v>224</v>
      </c>
      <c r="D52" s="31" t="s">
        <v>372</v>
      </c>
      <c r="E52" s="32" t="s">
        <v>385</v>
      </c>
      <c r="F52" s="32" t="s">
        <v>374</v>
      </c>
      <c r="G52" s="32" t="s">
        <v>384</v>
      </c>
      <c r="H52" s="32" t="s">
        <v>369</v>
      </c>
      <c r="I52" s="32" t="s">
        <v>388</v>
      </c>
      <c r="J52" s="32" t="s">
        <v>389</v>
      </c>
      <c r="K52" s="6" t="s">
        <v>72</v>
      </c>
      <c r="L52" s="6" t="s">
        <v>72</v>
      </c>
    </row>
    <row r="53" spans="1:12" s="56" customFormat="1" ht="12.75">
      <c r="A53" s="191">
        <v>1</v>
      </c>
      <c r="B53" s="191"/>
      <c r="C53" s="124">
        <v>2</v>
      </c>
      <c r="D53" s="124">
        <v>3</v>
      </c>
      <c r="E53" s="72">
        <v>4</v>
      </c>
      <c r="F53" s="72">
        <v>5</v>
      </c>
      <c r="G53" s="72">
        <v>6</v>
      </c>
      <c r="H53" s="72">
        <v>7</v>
      </c>
      <c r="I53" s="72">
        <v>8</v>
      </c>
      <c r="J53" s="72">
        <v>9</v>
      </c>
      <c r="K53" s="6" t="s">
        <v>405</v>
      </c>
      <c r="L53" s="6" t="s">
        <v>407</v>
      </c>
    </row>
    <row r="54" spans="1:12" s="56" customFormat="1" ht="20.25" customHeight="1">
      <c r="A54" s="60">
        <v>1</v>
      </c>
      <c r="B54" s="60" t="s">
        <v>157</v>
      </c>
      <c r="C54" s="50">
        <v>1817531</v>
      </c>
      <c r="D54" s="50">
        <f aca="true" t="shared" si="6" ref="D54:D59">C54/7.5345</f>
        <v>241227.8187006437</v>
      </c>
      <c r="E54" s="50">
        <v>1791411</v>
      </c>
      <c r="F54" s="50">
        <f aca="true" t="shared" si="7" ref="F54:F59">E54/7.5345</f>
        <v>237761.09894485367</v>
      </c>
      <c r="G54" s="50">
        <v>1538831.22</v>
      </c>
      <c r="H54" s="50">
        <f aca="true" t="shared" si="8" ref="H54:H59">G54/7.5345</f>
        <v>204238.00119450525</v>
      </c>
      <c r="I54" s="50">
        <v>162093</v>
      </c>
      <c r="J54" s="50">
        <v>162093</v>
      </c>
      <c r="K54" s="10">
        <f aca="true" t="shared" si="9" ref="K54:K59">G54/C54*100</f>
        <v>84.66602330304133</v>
      </c>
      <c r="L54" s="10">
        <f aca="true" t="shared" si="10" ref="L54:L59">G54/E54*100</f>
        <v>85.90051194282049</v>
      </c>
    </row>
    <row r="55" spans="1:12" s="56" customFormat="1" ht="20.25" customHeight="1">
      <c r="A55" s="60">
        <v>2</v>
      </c>
      <c r="B55" s="60" t="s">
        <v>161</v>
      </c>
      <c r="C55" s="50">
        <v>13155</v>
      </c>
      <c r="D55" s="50">
        <f t="shared" si="6"/>
        <v>1745.9685446944056</v>
      </c>
      <c r="E55" s="50">
        <v>8001</v>
      </c>
      <c r="F55" s="50">
        <f t="shared" si="7"/>
        <v>1061.915190125423</v>
      </c>
      <c r="G55" s="50">
        <v>10028.42</v>
      </c>
      <c r="H55" s="50">
        <f t="shared" si="8"/>
        <v>1331.0000663614042</v>
      </c>
      <c r="I55" s="50">
        <v>1331</v>
      </c>
      <c r="J55" s="50">
        <v>1331</v>
      </c>
      <c r="K55" s="10">
        <f t="shared" si="9"/>
        <v>76.23276320790573</v>
      </c>
      <c r="L55" s="10">
        <f t="shared" si="10"/>
        <v>125.33958255218099</v>
      </c>
    </row>
    <row r="56" spans="1:12" s="56" customFormat="1" ht="20.25" customHeight="1">
      <c r="A56" s="60">
        <v>3</v>
      </c>
      <c r="B56" s="60" t="s">
        <v>158</v>
      </c>
      <c r="C56" s="50">
        <v>14241</v>
      </c>
      <c r="D56" s="50">
        <f t="shared" si="6"/>
        <v>1890.1055146326896</v>
      </c>
      <c r="E56" s="50">
        <v>13000</v>
      </c>
      <c r="F56" s="50">
        <f t="shared" si="7"/>
        <v>1725.3965093901386</v>
      </c>
      <c r="G56" s="50">
        <v>11301.75</v>
      </c>
      <c r="H56" s="50">
        <f t="shared" si="8"/>
        <v>1500</v>
      </c>
      <c r="I56" s="50">
        <v>1500</v>
      </c>
      <c r="J56" s="50">
        <v>1500</v>
      </c>
      <c r="K56" s="10">
        <f t="shared" si="9"/>
        <v>79.36064883084053</v>
      </c>
      <c r="L56" s="10">
        <f t="shared" si="10"/>
        <v>86.93653846153846</v>
      </c>
    </row>
    <row r="57" spans="1:12" s="56" customFormat="1" ht="20.25" customHeight="1">
      <c r="A57" s="60">
        <v>4</v>
      </c>
      <c r="B57" s="60" t="s">
        <v>159</v>
      </c>
      <c r="C57" s="50">
        <v>588196</v>
      </c>
      <c r="D57" s="50">
        <f t="shared" si="6"/>
        <v>78067.02501824938</v>
      </c>
      <c r="E57" s="50">
        <v>787080</v>
      </c>
      <c r="F57" s="50">
        <f t="shared" si="7"/>
        <v>104463.46804698386</v>
      </c>
      <c r="G57" s="50">
        <v>874906.15</v>
      </c>
      <c r="H57" s="50">
        <f t="shared" si="8"/>
        <v>116120.00132722808</v>
      </c>
      <c r="I57" s="50">
        <v>118120</v>
      </c>
      <c r="J57" s="50">
        <v>118120</v>
      </c>
      <c r="K57" s="10">
        <f t="shared" si="9"/>
        <v>148.74398159797076</v>
      </c>
      <c r="L57" s="10">
        <f t="shared" si="10"/>
        <v>111.15847817248566</v>
      </c>
    </row>
    <row r="58" spans="1:12" s="56" customFormat="1" ht="20.25" customHeight="1">
      <c r="A58" s="60">
        <v>5</v>
      </c>
      <c r="B58" s="60" t="s">
        <v>160</v>
      </c>
      <c r="C58" s="50">
        <v>11191252</v>
      </c>
      <c r="D58" s="50">
        <f t="shared" si="6"/>
        <v>1485334.3951158007</v>
      </c>
      <c r="E58" s="50">
        <v>11955548</v>
      </c>
      <c r="F58" s="50">
        <f t="shared" si="7"/>
        <v>1586773.9066958656</v>
      </c>
      <c r="G58" s="50">
        <v>12623926.67</v>
      </c>
      <c r="H58" s="50">
        <f t="shared" si="8"/>
        <v>1675483.000862698</v>
      </c>
      <c r="I58" s="50">
        <v>1675075</v>
      </c>
      <c r="J58" s="50">
        <v>1675075</v>
      </c>
      <c r="K58" s="10">
        <f t="shared" si="9"/>
        <v>112.80173719616</v>
      </c>
      <c r="L58" s="10">
        <f t="shared" si="10"/>
        <v>105.59053144197155</v>
      </c>
    </row>
    <row r="59" spans="1:12" s="59" customFormat="1" ht="20.25" customHeight="1">
      <c r="A59" s="60"/>
      <c r="B59" s="62" t="s">
        <v>162</v>
      </c>
      <c r="C59" s="63">
        <f>SUM(C54:C58)</f>
        <v>13624375</v>
      </c>
      <c r="D59" s="50">
        <f t="shared" si="6"/>
        <v>1808265.3128940207</v>
      </c>
      <c r="E59" s="63">
        <f>SUM(E54:E58)</f>
        <v>14555040</v>
      </c>
      <c r="F59" s="50">
        <f t="shared" si="7"/>
        <v>1931785.7853872187</v>
      </c>
      <c r="G59" s="63">
        <f>SUM(G54:G58)</f>
        <v>15058994.21</v>
      </c>
      <c r="H59" s="50">
        <f t="shared" si="8"/>
        <v>1998672.003450793</v>
      </c>
      <c r="I59" s="63">
        <f>SUM(I54:I58)</f>
        <v>1958119</v>
      </c>
      <c r="J59" s="63">
        <f>SUM(J54:J58)</f>
        <v>1958119</v>
      </c>
      <c r="K59" s="10">
        <f t="shared" si="9"/>
        <v>110.5297983210239</v>
      </c>
      <c r="L59" s="10">
        <f t="shared" si="10"/>
        <v>103.46240346986337</v>
      </c>
    </row>
    <row r="60" spans="1:12" s="59" customFormat="1" ht="12.75">
      <c r="A60" s="61"/>
      <c r="B60" s="53"/>
      <c r="C60" s="67"/>
      <c r="D60" s="67"/>
      <c r="E60" s="67"/>
      <c r="F60" s="67"/>
      <c r="G60" s="67"/>
      <c r="H60" s="67"/>
      <c r="I60" s="67"/>
      <c r="J60" s="67"/>
      <c r="K60" s="54"/>
      <c r="L60" s="54"/>
    </row>
  </sheetData>
  <sheetProtection/>
  <mergeCells count="4">
    <mergeCell ref="A1:L1"/>
    <mergeCell ref="A53:B53"/>
    <mergeCell ref="A51:L51"/>
    <mergeCell ref="A3:B3"/>
  </mergeCells>
  <printOptions/>
  <pageMargins left="0.7" right="0.7" top="0.75" bottom="0.75" header="0.3" footer="0.3"/>
  <pageSetup fitToHeight="4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="89" zoomScaleNormal="89" zoomScalePageLayoutView="0" workbookViewId="0" topLeftCell="A49">
      <selection activeCell="G4" sqref="G4"/>
    </sheetView>
  </sheetViews>
  <sheetFormatPr defaultColWidth="9.140625" defaultRowHeight="12.75"/>
  <cols>
    <col min="1" max="1" width="9.28125" style="76" customWidth="1"/>
    <col min="2" max="2" width="42.28125" style="25" customWidth="1"/>
    <col min="3" max="4" width="18.421875" style="26" customWidth="1"/>
    <col min="5" max="5" width="18.8515625" style="26" customWidth="1"/>
    <col min="6" max="6" width="18.8515625" style="159" customWidth="1"/>
    <col min="7" max="8" width="18.00390625" style="26" customWidth="1"/>
    <col min="9" max="10" width="18.8515625" style="26" customWidth="1"/>
    <col min="11" max="11" width="16.57421875" style="27" customWidth="1"/>
    <col min="12" max="12" width="15.28125" style="28" customWidth="1"/>
    <col min="13" max="15" width="15.28125" style="25" customWidth="1"/>
    <col min="16" max="19" width="15.140625" style="25" customWidth="1"/>
    <col min="20" max="20" width="16.7109375" style="25" hidden="1" customWidth="1"/>
    <col min="21" max="21" width="16.421875" style="25" hidden="1" customWidth="1"/>
    <col min="22" max="22" width="12.57421875" style="25" hidden="1" customWidth="1"/>
    <col min="23" max="23" width="15.140625" style="25" customWidth="1"/>
    <col min="24" max="16384" width="9.140625" style="25" customWidth="1"/>
  </cols>
  <sheetData>
    <row r="1" spans="1:12" ht="22.5" customHeight="1">
      <c r="A1" s="196" t="s">
        <v>370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68" customFormat="1" ht="38.25">
      <c r="A2" s="74" t="s">
        <v>86</v>
      </c>
      <c r="B2" s="30" t="s">
        <v>71</v>
      </c>
      <c r="C2" s="31" t="s">
        <v>366</v>
      </c>
      <c r="D2" s="31" t="s">
        <v>365</v>
      </c>
      <c r="E2" s="32" t="s">
        <v>367</v>
      </c>
      <c r="F2" s="5" t="s">
        <v>368</v>
      </c>
      <c r="G2" s="32" t="s">
        <v>384</v>
      </c>
      <c r="H2" s="32" t="s">
        <v>369</v>
      </c>
      <c r="I2" s="32" t="s">
        <v>390</v>
      </c>
      <c r="J2" s="32" t="s">
        <v>391</v>
      </c>
      <c r="K2" s="5" t="s">
        <v>72</v>
      </c>
      <c r="L2" s="6" t="s">
        <v>72</v>
      </c>
    </row>
    <row r="3" spans="1:12" s="73" customFormat="1" ht="12.75">
      <c r="A3" s="197">
        <v>1</v>
      </c>
      <c r="B3" s="198"/>
      <c r="C3" s="34">
        <v>2</v>
      </c>
      <c r="D3" s="34">
        <v>3</v>
      </c>
      <c r="E3" s="35">
        <v>4</v>
      </c>
      <c r="F3" s="5">
        <v>5</v>
      </c>
      <c r="G3" s="35">
        <v>6</v>
      </c>
      <c r="H3" s="35">
        <v>7</v>
      </c>
      <c r="I3" s="35">
        <v>8</v>
      </c>
      <c r="J3" s="35">
        <v>9</v>
      </c>
      <c r="K3" s="35" t="s">
        <v>405</v>
      </c>
      <c r="L3" s="72" t="s">
        <v>406</v>
      </c>
    </row>
    <row r="4" spans="1:12" ht="12.75">
      <c r="A4" s="95">
        <v>3</v>
      </c>
      <c r="B4" s="99" t="s">
        <v>167</v>
      </c>
      <c r="C4" s="90">
        <f>SUM(C5,C15,C47,C51,C56)</f>
        <v>13717661</v>
      </c>
      <c r="D4" s="90">
        <f>SUM(D5,D15,D47,D51,D56)</f>
        <v>1820646.5013783262</v>
      </c>
      <c r="E4" s="90">
        <f aca="true" t="shared" si="0" ref="E4:J4">SUM(E5,E15,E47,E51,E56,E59)</f>
        <v>14250059</v>
      </c>
      <c r="F4" s="90">
        <f t="shared" si="0"/>
        <v>1891307.8558019775</v>
      </c>
      <c r="G4" s="90">
        <f t="shared" si="0"/>
        <v>14884043.12</v>
      </c>
      <c r="H4" s="90">
        <f t="shared" si="0"/>
        <v>1975452.0034507932</v>
      </c>
      <c r="I4" s="90">
        <f t="shared" si="0"/>
        <v>1933529</v>
      </c>
      <c r="J4" s="90">
        <f t="shared" si="0"/>
        <v>1933529</v>
      </c>
      <c r="K4" s="91">
        <f>H4/D4*100</f>
        <v>108.50277645634509</v>
      </c>
      <c r="L4" s="92">
        <f>H4/F4*100</f>
        <v>104.44899265821195</v>
      </c>
    </row>
    <row r="5" spans="1:12" ht="12.75">
      <c r="A5" s="37">
        <v>31</v>
      </c>
      <c r="B5" s="69" t="s">
        <v>87</v>
      </c>
      <c r="C5" s="39">
        <f>SUM(C6,C10,C12)</f>
        <v>10684853</v>
      </c>
      <c r="D5" s="39">
        <f>SUM(D6,D10,D12)</f>
        <v>1418123.6976574424</v>
      </c>
      <c r="E5" s="39">
        <f>SUM(E6+E10+E12)</f>
        <v>11312700</v>
      </c>
      <c r="F5" s="155">
        <v>1501453.32</v>
      </c>
      <c r="G5" s="39">
        <f>SUM(G6,G10,G12)</f>
        <v>12136256.18</v>
      </c>
      <c r="H5" s="39">
        <f>SUM(H6,H10,H12)</f>
        <v>1610758.0038489616</v>
      </c>
      <c r="I5" s="39">
        <v>1570901</v>
      </c>
      <c r="J5" s="39">
        <v>1570901</v>
      </c>
      <c r="K5" s="9">
        <f aca="true" t="shared" si="1" ref="K5:K68">H5/D5*100</f>
        <v>113.58374495184913</v>
      </c>
      <c r="L5" s="10">
        <f aca="true" t="shared" si="2" ref="L5:L68">H5/F5*100</f>
        <v>107.2799255489982</v>
      </c>
    </row>
    <row r="6" spans="1:12" ht="12.75">
      <c r="A6" s="37">
        <v>311</v>
      </c>
      <c r="B6" s="69" t="s">
        <v>88</v>
      </c>
      <c r="C6" s="39">
        <f>SUM(C7:C9)</f>
        <v>8881762</v>
      </c>
      <c r="D6" s="39">
        <f aca="true" t="shared" si="3" ref="D6:D68">C6/7.5345</f>
        <v>1178812.396310306</v>
      </c>
      <c r="E6" s="39">
        <v>9376185</v>
      </c>
      <c r="F6" s="155">
        <f>E6/7.5345</f>
        <v>1244433.6054150905</v>
      </c>
      <c r="G6" s="39">
        <v>10092289.47</v>
      </c>
      <c r="H6" s="39">
        <f>G6/7.5345</f>
        <v>1339477.001791758</v>
      </c>
      <c r="I6" s="39"/>
      <c r="J6" s="39"/>
      <c r="K6" s="9">
        <f t="shared" si="1"/>
        <v>113.62936171899224</v>
      </c>
      <c r="L6" s="10">
        <f t="shared" si="2"/>
        <v>107.63748230223702</v>
      </c>
    </row>
    <row r="7" spans="1:12" ht="12.75">
      <c r="A7" s="41">
        <v>3111</v>
      </c>
      <c r="B7" s="42" t="s">
        <v>89</v>
      </c>
      <c r="C7" s="43">
        <v>8722192</v>
      </c>
      <c r="D7" s="43">
        <f t="shared" si="3"/>
        <v>1157633.817771584</v>
      </c>
      <c r="E7" s="43"/>
      <c r="F7" s="155"/>
      <c r="G7" s="43"/>
      <c r="H7" s="43"/>
      <c r="I7" s="43"/>
      <c r="J7" s="43"/>
      <c r="K7" s="9">
        <f t="shared" si="1"/>
        <v>0</v>
      </c>
      <c r="L7" s="10" t="e">
        <f t="shared" si="2"/>
        <v>#DIV/0!</v>
      </c>
    </row>
    <row r="8" spans="1:12" ht="12.75">
      <c r="A8" s="41">
        <v>3113</v>
      </c>
      <c r="B8" s="42" t="s">
        <v>135</v>
      </c>
      <c r="C8" s="43">
        <v>121509</v>
      </c>
      <c r="D8" s="43">
        <f t="shared" si="3"/>
        <v>16127.015727652797</v>
      </c>
      <c r="E8" s="43"/>
      <c r="F8" s="155"/>
      <c r="G8" s="43"/>
      <c r="H8" s="43"/>
      <c r="I8" s="43"/>
      <c r="J8" s="43"/>
      <c r="K8" s="9">
        <f t="shared" si="1"/>
        <v>0</v>
      </c>
      <c r="L8" s="10" t="e">
        <f t="shared" si="2"/>
        <v>#DIV/0!</v>
      </c>
    </row>
    <row r="9" spans="1:12" ht="12.75">
      <c r="A9" s="41">
        <v>3114</v>
      </c>
      <c r="B9" s="42" t="s">
        <v>136</v>
      </c>
      <c r="C9" s="43">
        <v>38061</v>
      </c>
      <c r="D9" s="43">
        <f t="shared" si="3"/>
        <v>5051.562811069082</v>
      </c>
      <c r="E9" s="43"/>
      <c r="F9" s="155"/>
      <c r="G9" s="43"/>
      <c r="H9" s="43"/>
      <c r="I9" s="43"/>
      <c r="J9" s="43"/>
      <c r="K9" s="9">
        <f t="shared" si="1"/>
        <v>0</v>
      </c>
      <c r="L9" s="10" t="e">
        <f t="shared" si="2"/>
        <v>#DIV/0!</v>
      </c>
    </row>
    <row r="10" spans="1:12" ht="12.75">
      <c r="A10" s="37">
        <v>312</v>
      </c>
      <c r="B10" s="69" t="s">
        <v>90</v>
      </c>
      <c r="C10" s="39">
        <f>SUM(C11)</f>
        <v>345465</v>
      </c>
      <c r="D10" s="39">
        <f t="shared" si="3"/>
        <v>45851.085008958784</v>
      </c>
      <c r="E10" s="39">
        <v>384225</v>
      </c>
      <c r="F10" s="155">
        <f>E10/7.5345</f>
        <v>50995.421063109694</v>
      </c>
      <c r="G10" s="39">
        <v>381660.1</v>
      </c>
      <c r="H10" s="39">
        <f>G10/7.5345</f>
        <v>50655.000331807016</v>
      </c>
      <c r="I10" s="39"/>
      <c r="J10" s="39"/>
      <c r="K10" s="9">
        <f t="shared" si="1"/>
        <v>110.47721187385118</v>
      </c>
      <c r="L10" s="10">
        <f t="shared" si="2"/>
        <v>99.33244843516168</v>
      </c>
    </row>
    <row r="11" spans="1:12" ht="12.75">
      <c r="A11" s="41" t="s">
        <v>4</v>
      </c>
      <c r="B11" s="70" t="s">
        <v>90</v>
      </c>
      <c r="C11" s="43">
        <v>345465</v>
      </c>
      <c r="D11" s="43">
        <f t="shared" si="3"/>
        <v>45851.085008958784</v>
      </c>
      <c r="E11" s="43"/>
      <c r="F11" s="155"/>
      <c r="G11" s="43"/>
      <c r="H11" s="43"/>
      <c r="I11" s="43"/>
      <c r="J11" s="43"/>
      <c r="K11" s="9">
        <f t="shared" si="1"/>
        <v>0</v>
      </c>
      <c r="L11" s="10" t="e">
        <f t="shared" si="2"/>
        <v>#DIV/0!</v>
      </c>
    </row>
    <row r="12" spans="1:12" ht="12.75">
      <c r="A12" s="37">
        <v>313</v>
      </c>
      <c r="B12" s="69" t="s">
        <v>91</v>
      </c>
      <c r="C12" s="39">
        <f>SUM(C13:C14)</f>
        <v>1457626</v>
      </c>
      <c r="D12" s="39">
        <f t="shared" si="3"/>
        <v>193460.2163381777</v>
      </c>
      <c r="E12" s="39">
        <v>1552290</v>
      </c>
      <c r="F12" s="155">
        <f>E12/7.5345</f>
        <v>206024.28827393986</v>
      </c>
      <c r="G12" s="39">
        <v>1662306.61</v>
      </c>
      <c r="H12" s="39">
        <f>G12/7.5345</f>
        <v>220626.00172539652</v>
      </c>
      <c r="I12" s="39"/>
      <c r="J12" s="39"/>
      <c r="K12" s="9">
        <f t="shared" si="1"/>
        <v>114.04205262529621</v>
      </c>
      <c r="L12" s="10">
        <f t="shared" si="2"/>
        <v>107.08737478177403</v>
      </c>
    </row>
    <row r="13" spans="1:12" ht="12.75">
      <c r="A13" s="41">
        <v>3132</v>
      </c>
      <c r="B13" s="70" t="s">
        <v>92</v>
      </c>
      <c r="C13" s="43">
        <v>1457348</v>
      </c>
      <c r="D13" s="43">
        <f t="shared" si="3"/>
        <v>193423.31939743843</v>
      </c>
      <c r="E13" s="43"/>
      <c r="F13" s="155"/>
      <c r="G13" s="43"/>
      <c r="H13" s="43"/>
      <c r="I13" s="43"/>
      <c r="J13" s="43"/>
      <c r="K13" s="9">
        <f t="shared" si="1"/>
        <v>0</v>
      </c>
      <c r="L13" s="10" t="e">
        <f t="shared" si="2"/>
        <v>#DIV/0!</v>
      </c>
    </row>
    <row r="14" spans="1:12" ht="25.5">
      <c r="A14" s="41">
        <v>3133</v>
      </c>
      <c r="B14" s="70" t="s">
        <v>93</v>
      </c>
      <c r="C14" s="43">
        <v>278</v>
      </c>
      <c r="D14" s="43">
        <f t="shared" si="3"/>
        <v>36.89694073926604</v>
      </c>
      <c r="E14" s="43"/>
      <c r="F14" s="155"/>
      <c r="G14" s="43"/>
      <c r="H14" s="43"/>
      <c r="I14" s="43"/>
      <c r="J14" s="43"/>
      <c r="K14" s="9">
        <f t="shared" si="1"/>
        <v>0</v>
      </c>
      <c r="L14" s="10" t="e">
        <f t="shared" si="2"/>
        <v>#DIV/0!</v>
      </c>
    </row>
    <row r="15" spans="1:12" ht="12.75">
      <c r="A15" s="37">
        <v>32</v>
      </c>
      <c r="B15" s="69" t="s">
        <v>94</v>
      </c>
      <c r="C15" s="39">
        <f>SUM(C16,C21,C28,C38,C40)</f>
        <v>2536383</v>
      </c>
      <c r="D15" s="39">
        <f>SUM(D16,D21,D28,D38,D40)</f>
        <v>336635.8835536532</v>
      </c>
      <c r="E15" s="39">
        <f>SUM(E16+E21+E28+E40)</f>
        <v>2389242</v>
      </c>
      <c r="F15" s="155">
        <f>E15/7.5345</f>
        <v>317106.90822217794</v>
      </c>
      <c r="G15" s="39">
        <f>SUM(G16,G21,G28,G38,G40)</f>
        <v>2181481.5100000002</v>
      </c>
      <c r="H15" s="39">
        <f>SUM(H16,H21,H28,H38,H40)</f>
        <v>289532.3525117792</v>
      </c>
      <c r="I15" s="39">
        <v>287466.35</v>
      </c>
      <c r="J15" s="39">
        <v>287466.35</v>
      </c>
      <c r="K15" s="9">
        <f t="shared" si="1"/>
        <v>86.0075727683479</v>
      </c>
      <c r="L15" s="10">
        <f t="shared" si="2"/>
        <v>91.30433459649548</v>
      </c>
    </row>
    <row r="16" spans="1:12" ht="12.75">
      <c r="A16" s="37">
        <v>321</v>
      </c>
      <c r="B16" s="69" t="s">
        <v>95</v>
      </c>
      <c r="C16" s="39">
        <f>SUM(C17:C20)</f>
        <v>337539</v>
      </c>
      <c r="D16" s="39">
        <f t="shared" si="3"/>
        <v>44799.12402946446</v>
      </c>
      <c r="E16" s="39">
        <v>394864</v>
      </c>
      <c r="F16" s="155">
        <f>E16/7.5345</f>
        <v>52407.459021832896</v>
      </c>
      <c r="G16" s="39">
        <v>460591.52</v>
      </c>
      <c r="H16" s="39">
        <f>G16/7.5345</f>
        <v>61131.000066361405</v>
      </c>
      <c r="I16" s="39"/>
      <c r="J16" s="39"/>
      <c r="K16" s="9">
        <f t="shared" si="1"/>
        <v>136.45579325648296</v>
      </c>
      <c r="L16" s="10">
        <f t="shared" si="2"/>
        <v>116.64560962761863</v>
      </c>
    </row>
    <row r="17" spans="1:12" ht="12.75">
      <c r="A17" s="41" t="s">
        <v>8</v>
      </c>
      <c r="B17" s="70" t="s">
        <v>96</v>
      </c>
      <c r="C17" s="43">
        <v>31293</v>
      </c>
      <c r="D17" s="43">
        <f t="shared" si="3"/>
        <v>4153.2948437188925</v>
      </c>
      <c r="E17" s="43"/>
      <c r="F17" s="155"/>
      <c r="G17" s="43"/>
      <c r="H17" s="43"/>
      <c r="I17" s="43"/>
      <c r="J17" s="43"/>
      <c r="K17" s="9">
        <f t="shared" si="1"/>
        <v>0</v>
      </c>
      <c r="L17" s="10" t="e">
        <f t="shared" si="2"/>
        <v>#DIV/0!</v>
      </c>
    </row>
    <row r="18" spans="1:12" ht="25.5">
      <c r="A18" s="41" t="s">
        <v>7</v>
      </c>
      <c r="B18" s="70" t="s">
        <v>97</v>
      </c>
      <c r="C18" s="43">
        <v>295582</v>
      </c>
      <c r="D18" s="43">
        <f t="shared" si="3"/>
        <v>39230.473156812</v>
      </c>
      <c r="E18" s="43"/>
      <c r="F18" s="155"/>
      <c r="G18" s="43"/>
      <c r="H18" s="43"/>
      <c r="I18" s="43"/>
      <c r="J18" s="43"/>
      <c r="K18" s="9">
        <f t="shared" si="1"/>
        <v>0</v>
      </c>
      <c r="L18" s="10" t="e">
        <f t="shared" si="2"/>
        <v>#DIV/0!</v>
      </c>
    </row>
    <row r="19" spans="1:12" ht="12.75">
      <c r="A19" s="41">
        <v>3213</v>
      </c>
      <c r="B19" s="70" t="s">
        <v>98</v>
      </c>
      <c r="C19" s="43">
        <v>6736</v>
      </c>
      <c r="D19" s="43">
        <f t="shared" si="3"/>
        <v>894.020837480921</v>
      </c>
      <c r="E19" s="43"/>
      <c r="F19" s="155"/>
      <c r="G19" s="43"/>
      <c r="H19" s="43"/>
      <c r="I19" s="43"/>
      <c r="J19" s="43"/>
      <c r="K19" s="9">
        <f t="shared" si="1"/>
        <v>0</v>
      </c>
      <c r="L19" s="10" t="e">
        <f t="shared" si="2"/>
        <v>#DIV/0!</v>
      </c>
    </row>
    <row r="20" spans="1:12" ht="12.75">
      <c r="A20" s="41">
        <v>3214</v>
      </c>
      <c r="B20" s="70" t="s">
        <v>226</v>
      </c>
      <c r="C20" s="43">
        <v>3928</v>
      </c>
      <c r="D20" s="43">
        <f t="shared" si="3"/>
        <v>521.3351914526511</v>
      </c>
      <c r="E20" s="43"/>
      <c r="F20" s="155"/>
      <c r="G20" s="43"/>
      <c r="H20" s="43"/>
      <c r="I20" s="43"/>
      <c r="J20" s="43"/>
      <c r="K20" s="9">
        <f t="shared" si="1"/>
        <v>0</v>
      </c>
      <c r="L20" s="10" t="e">
        <f t="shared" si="2"/>
        <v>#DIV/0!</v>
      </c>
    </row>
    <row r="21" spans="1:12" ht="12.75">
      <c r="A21" s="37">
        <v>322</v>
      </c>
      <c r="B21" s="69" t="s">
        <v>99</v>
      </c>
      <c r="C21" s="39">
        <f>SUM(C22:C27)</f>
        <v>902297</v>
      </c>
      <c r="D21" s="39">
        <f t="shared" si="3"/>
        <v>119755.39186409184</v>
      </c>
      <c r="E21" s="39">
        <v>1095200</v>
      </c>
      <c r="F21" s="155">
        <f>E21/7.5345</f>
        <v>145358.01977569846</v>
      </c>
      <c r="G21" s="39">
        <v>1184144.51</v>
      </c>
      <c r="H21" s="39">
        <f>G21/7.5345</f>
        <v>157162.98493596123</v>
      </c>
      <c r="I21" s="39"/>
      <c r="J21" s="39"/>
      <c r="K21" s="9">
        <f t="shared" si="1"/>
        <v>131.23666708411974</v>
      </c>
      <c r="L21" s="10">
        <f t="shared" si="2"/>
        <v>108.12130295836376</v>
      </c>
    </row>
    <row r="22" spans="1:12" ht="12.75">
      <c r="A22" s="41" t="s">
        <v>46</v>
      </c>
      <c r="B22" s="70" t="s">
        <v>100</v>
      </c>
      <c r="C22" s="43">
        <v>134864</v>
      </c>
      <c r="D22" s="43">
        <f t="shared" si="3"/>
        <v>17899.528834030127</v>
      </c>
      <c r="E22" s="43"/>
      <c r="F22" s="155"/>
      <c r="G22" s="43"/>
      <c r="H22" s="43"/>
      <c r="I22" s="43"/>
      <c r="J22" s="43"/>
      <c r="K22" s="9">
        <f t="shared" si="1"/>
        <v>0</v>
      </c>
      <c r="L22" s="10" t="e">
        <f t="shared" si="2"/>
        <v>#DIV/0!</v>
      </c>
    </row>
    <row r="23" spans="1:12" ht="12.75">
      <c r="A23" s="41">
        <v>3222</v>
      </c>
      <c r="B23" s="70" t="s">
        <v>101</v>
      </c>
      <c r="C23" s="43">
        <v>465025</v>
      </c>
      <c r="D23" s="43">
        <f t="shared" si="3"/>
        <v>61719.423983011475</v>
      </c>
      <c r="E23" s="43"/>
      <c r="F23" s="155"/>
      <c r="G23" s="43"/>
      <c r="H23" s="43"/>
      <c r="I23" s="43"/>
      <c r="J23" s="43"/>
      <c r="K23" s="9">
        <f t="shared" si="1"/>
        <v>0</v>
      </c>
      <c r="L23" s="10" t="e">
        <f t="shared" si="2"/>
        <v>#DIV/0!</v>
      </c>
    </row>
    <row r="24" spans="1:12" ht="12.75">
      <c r="A24" s="41" t="s">
        <v>43</v>
      </c>
      <c r="B24" s="70" t="s">
        <v>102</v>
      </c>
      <c r="C24" s="43">
        <v>270919</v>
      </c>
      <c r="D24" s="43">
        <f t="shared" si="3"/>
        <v>35957.130532882074</v>
      </c>
      <c r="E24" s="43"/>
      <c r="F24" s="155"/>
      <c r="G24" s="43"/>
      <c r="H24" s="43"/>
      <c r="I24" s="43"/>
      <c r="J24" s="43"/>
      <c r="K24" s="9">
        <f t="shared" si="1"/>
        <v>0</v>
      </c>
      <c r="L24" s="10" t="e">
        <f t="shared" si="2"/>
        <v>#DIV/0!</v>
      </c>
    </row>
    <row r="25" spans="1:12" ht="25.5">
      <c r="A25" s="41" t="s">
        <v>48</v>
      </c>
      <c r="B25" s="70" t="s">
        <v>103</v>
      </c>
      <c r="C25" s="43">
        <v>6680</v>
      </c>
      <c r="D25" s="43">
        <f t="shared" si="3"/>
        <v>886.5883602097019</v>
      </c>
      <c r="E25" s="43"/>
      <c r="F25" s="155"/>
      <c r="G25" s="43"/>
      <c r="H25" s="43"/>
      <c r="I25" s="43"/>
      <c r="J25" s="43"/>
      <c r="K25" s="9">
        <f t="shared" si="1"/>
        <v>0</v>
      </c>
      <c r="L25" s="10" t="e">
        <f t="shared" si="2"/>
        <v>#DIV/0!</v>
      </c>
    </row>
    <row r="26" spans="1:12" ht="12.75">
      <c r="A26" s="41">
        <v>3225</v>
      </c>
      <c r="B26" s="70" t="s">
        <v>104</v>
      </c>
      <c r="C26" s="43">
        <v>22398</v>
      </c>
      <c r="D26" s="43">
        <f t="shared" si="3"/>
        <v>2972.725462870794</v>
      </c>
      <c r="E26" s="43"/>
      <c r="F26" s="155"/>
      <c r="G26" s="43"/>
      <c r="H26" s="43"/>
      <c r="I26" s="43"/>
      <c r="J26" s="43"/>
      <c r="K26" s="9">
        <f t="shared" si="1"/>
        <v>0</v>
      </c>
      <c r="L26" s="10" t="e">
        <f t="shared" si="2"/>
        <v>#DIV/0!</v>
      </c>
    </row>
    <row r="27" spans="1:12" ht="12.75">
      <c r="A27" s="41">
        <v>3227</v>
      </c>
      <c r="B27" s="70" t="s">
        <v>105</v>
      </c>
      <c r="C27" s="43">
        <v>2411</v>
      </c>
      <c r="D27" s="43">
        <f t="shared" si="3"/>
        <v>319.9946910876634</v>
      </c>
      <c r="E27" s="43"/>
      <c r="F27" s="155"/>
      <c r="G27" s="43"/>
      <c r="H27" s="43"/>
      <c r="I27" s="43"/>
      <c r="J27" s="43"/>
      <c r="K27" s="9">
        <f t="shared" si="1"/>
        <v>0</v>
      </c>
      <c r="L27" s="10" t="e">
        <f t="shared" si="2"/>
        <v>#DIV/0!</v>
      </c>
    </row>
    <row r="28" spans="1:12" ht="12.75">
      <c r="A28" s="37">
        <v>323</v>
      </c>
      <c r="B28" s="69" t="s">
        <v>106</v>
      </c>
      <c r="C28" s="39">
        <f>SUM(C29:C37)</f>
        <v>1077754</v>
      </c>
      <c r="D28" s="39">
        <f t="shared" si="3"/>
        <v>143042.5376600969</v>
      </c>
      <c r="E28" s="39">
        <v>599351</v>
      </c>
      <c r="F28" s="155">
        <f>E28/7.5345</f>
        <v>79547.54794611453</v>
      </c>
      <c r="G28" s="39">
        <v>276455.88</v>
      </c>
      <c r="H28" s="39">
        <f>G28/7.5345</f>
        <v>36692.00079633685</v>
      </c>
      <c r="I28" s="39"/>
      <c r="J28" s="39"/>
      <c r="K28" s="9">
        <f t="shared" si="1"/>
        <v>25.65111147812952</v>
      </c>
      <c r="L28" s="10">
        <f t="shared" si="2"/>
        <v>46.12587281909933</v>
      </c>
    </row>
    <row r="29" spans="1:12" ht="12.75">
      <c r="A29" s="41" t="s">
        <v>52</v>
      </c>
      <c r="B29" s="70" t="s">
        <v>107</v>
      </c>
      <c r="C29" s="43">
        <v>38532</v>
      </c>
      <c r="D29" s="43">
        <f t="shared" si="3"/>
        <v>5114.07525383237</v>
      </c>
      <c r="E29" s="43"/>
      <c r="F29" s="155"/>
      <c r="G29" s="43"/>
      <c r="H29" s="43"/>
      <c r="I29" s="43"/>
      <c r="J29" s="43"/>
      <c r="K29" s="9">
        <f t="shared" si="1"/>
        <v>0</v>
      </c>
      <c r="L29" s="10" t="e">
        <f t="shared" si="2"/>
        <v>#DIV/0!</v>
      </c>
    </row>
    <row r="30" spans="1:12" ht="12.75">
      <c r="A30" s="41" t="s">
        <v>22</v>
      </c>
      <c r="B30" s="70" t="s">
        <v>108</v>
      </c>
      <c r="C30" s="43">
        <v>706273</v>
      </c>
      <c r="D30" s="43">
        <f t="shared" si="3"/>
        <v>93738.53606742318</v>
      </c>
      <c r="E30" s="43"/>
      <c r="F30" s="155"/>
      <c r="G30" s="43"/>
      <c r="H30" s="43"/>
      <c r="I30" s="43"/>
      <c r="J30" s="43"/>
      <c r="K30" s="9">
        <f t="shared" si="1"/>
        <v>0</v>
      </c>
      <c r="L30" s="10" t="e">
        <f t="shared" si="2"/>
        <v>#DIV/0!</v>
      </c>
    </row>
    <row r="31" spans="1:12" ht="12.75">
      <c r="A31" s="41">
        <v>3233</v>
      </c>
      <c r="B31" s="70" t="s">
        <v>144</v>
      </c>
      <c r="C31" s="43">
        <v>1346</v>
      </c>
      <c r="D31" s="43">
        <f t="shared" si="3"/>
        <v>178.64490012608667</v>
      </c>
      <c r="E31" s="43"/>
      <c r="F31" s="155"/>
      <c r="G31" s="43"/>
      <c r="H31" s="43"/>
      <c r="I31" s="43"/>
      <c r="J31" s="43"/>
      <c r="K31" s="9">
        <f t="shared" si="1"/>
        <v>0</v>
      </c>
      <c r="L31" s="10" t="e">
        <f t="shared" si="2"/>
        <v>#DIV/0!</v>
      </c>
    </row>
    <row r="32" spans="1:12" ht="12.75">
      <c r="A32" s="41" t="s">
        <v>41</v>
      </c>
      <c r="B32" s="70" t="s">
        <v>109</v>
      </c>
      <c r="C32" s="43">
        <v>62766</v>
      </c>
      <c r="D32" s="43">
        <f t="shared" si="3"/>
        <v>8330.47979295242</v>
      </c>
      <c r="E32" s="43"/>
      <c r="F32" s="155"/>
      <c r="G32" s="43"/>
      <c r="H32" s="43"/>
      <c r="I32" s="43"/>
      <c r="J32" s="43"/>
      <c r="K32" s="9">
        <f t="shared" si="1"/>
        <v>0</v>
      </c>
      <c r="L32" s="10" t="e">
        <f t="shared" si="2"/>
        <v>#DIV/0!</v>
      </c>
    </row>
    <row r="33" spans="1:12" ht="12.75">
      <c r="A33" s="41">
        <v>3235</v>
      </c>
      <c r="B33" s="70" t="s">
        <v>110</v>
      </c>
      <c r="C33" s="43">
        <v>15375</v>
      </c>
      <c r="D33" s="43">
        <f t="shared" si="3"/>
        <v>2040.6131793748755</v>
      </c>
      <c r="E33" s="43"/>
      <c r="F33" s="155"/>
      <c r="G33" s="43"/>
      <c r="H33" s="43"/>
      <c r="I33" s="43"/>
      <c r="J33" s="43"/>
      <c r="K33" s="9">
        <f t="shared" si="1"/>
        <v>0</v>
      </c>
      <c r="L33" s="10" t="e">
        <f t="shared" si="2"/>
        <v>#DIV/0!</v>
      </c>
    </row>
    <row r="34" spans="1:12" ht="12.75">
      <c r="A34" s="41">
        <v>3236</v>
      </c>
      <c r="B34" s="70" t="s">
        <v>111</v>
      </c>
      <c r="C34" s="43">
        <v>27022</v>
      </c>
      <c r="D34" s="43">
        <f t="shared" si="3"/>
        <v>3586.435728980025</v>
      </c>
      <c r="E34" s="43"/>
      <c r="F34" s="155"/>
      <c r="G34" s="43"/>
      <c r="H34" s="43"/>
      <c r="I34" s="43"/>
      <c r="J34" s="43"/>
      <c r="K34" s="9">
        <f t="shared" si="1"/>
        <v>0</v>
      </c>
      <c r="L34" s="10" t="e">
        <f t="shared" si="2"/>
        <v>#DIV/0!</v>
      </c>
    </row>
    <row r="35" spans="1:12" ht="12.75">
      <c r="A35" s="41">
        <v>3237</v>
      </c>
      <c r="B35" s="70" t="s">
        <v>112</v>
      </c>
      <c r="C35" s="43">
        <v>178780</v>
      </c>
      <c r="D35" s="43">
        <f t="shared" si="3"/>
        <v>23728.183688366844</v>
      </c>
      <c r="E35" s="43"/>
      <c r="F35" s="155"/>
      <c r="G35" s="43"/>
      <c r="H35" s="43"/>
      <c r="I35" s="43"/>
      <c r="J35" s="43"/>
      <c r="K35" s="9">
        <f t="shared" si="1"/>
        <v>0</v>
      </c>
      <c r="L35" s="10" t="e">
        <f t="shared" si="2"/>
        <v>#DIV/0!</v>
      </c>
    </row>
    <row r="36" spans="1:12" ht="12.75">
      <c r="A36" s="41" t="s">
        <v>28</v>
      </c>
      <c r="B36" s="70" t="s">
        <v>113</v>
      </c>
      <c r="C36" s="43">
        <v>28910</v>
      </c>
      <c r="D36" s="43">
        <f t="shared" si="3"/>
        <v>3837.016391266839</v>
      </c>
      <c r="E36" s="43"/>
      <c r="F36" s="155"/>
      <c r="G36" s="43"/>
      <c r="H36" s="43"/>
      <c r="I36" s="43"/>
      <c r="J36" s="43"/>
      <c r="K36" s="9">
        <f t="shared" si="1"/>
        <v>0</v>
      </c>
      <c r="L36" s="10" t="e">
        <f t="shared" si="2"/>
        <v>#DIV/0!</v>
      </c>
    </row>
    <row r="37" spans="1:12" ht="12.75">
      <c r="A37" s="41" t="s">
        <v>20</v>
      </c>
      <c r="B37" s="70" t="s">
        <v>114</v>
      </c>
      <c r="C37" s="43">
        <v>18750</v>
      </c>
      <c r="D37" s="43">
        <f t="shared" si="3"/>
        <v>2488.5526577742385</v>
      </c>
      <c r="E37" s="43"/>
      <c r="F37" s="155"/>
      <c r="G37" s="43"/>
      <c r="H37" s="43"/>
      <c r="I37" s="43"/>
      <c r="J37" s="43"/>
      <c r="K37" s="9">
        <f t="shared" si="1"/>
        <v>0</v>
      </c>
      <c r="L37" s="10" t="e">
        <f t="shared" si="2"/>
        <v>#DIV/0!</v>
      </c>
    </row>
    <row r="38" spans="1:12" ht="25.5">
      <c r="A38" s="37">
        <v>324</v>
      </c>
      <c r="B38" s="69" t="s">
        <v>115</v>
      </c>
      <c r="C38" s="39">
        <f>SUM(C39)</f>
        <v>0</v>
      </c>
      <c r="D38" s="39">
        <f t="shared" si="3"/>
        <v>0</v>
      </c>
      <c r="E38" s="39">
        <f>SUM(E39)</f>
        <v>0</v>
      </c>
      <c r="F38" s="155">
        <f>E38/7.5345</f>
        <v>0</v>
      </c>
      <c r="G38" s="39">
        <f>SUM(G39)</f>
        <v>0</v>
      </c>
      <c r="H38" s="39">
        <f>SUM(H39)</f>
        <v>0</v>
      </c>
      <c r="I38" s="39">
        <f>SUM(I39)</f>
        <v>0</v>
      </c>
      <c r="J38" s="39">
        <f>SUM(J39)</f>
        <v>0</v>
      </c>
      <c r="K38" s="9" t="e">
        <f t="shared" si="1"/>
        <v>#DIV/0!</v>
      </c>
      <c r="L38" s="10" t="e">
        <f t="shared" si="2"/>
        <v>#DIV/0!</v>
      </c>
    </row>
    <row r="39" spans="1:12" ht="25.5">
      <c r="A39" s="41">
        <v>3241</v>
      </c>
      <c r="B39" s="70" t="s">
        <v>115</v>
      </c>
      <c r="C39" s="43">
        <v>0</v>
      </c>
      <c r="D39" s="43">
        <f t="shared" si="3"/>
        <v>0</v>
      </c>
      <c r="E39" s="43"/>
      <c r="F39" s="155"/>
      <c r="G39" s="43">
        <v>0</v>
      </c>
      <c r="H39" s="43">
        <v>0</v>
      </c>
      <c r="I39" s="43"/>
      <c r="J39" s="43"/>
      <c r="K39" s="9" t="e">
        <f t="shared" si="1"/>
        <v>#DIV/0!</v>
      </c>
      <c r="L39" s="10" t="e">
        <f t="shared" si="2"/>
        <v>#DIV/0!</v>
      </c>
    </row>
    <row r="40" spans="1:12" ht="12.75">
      <c r="A40" s="37">
        <v>329</v>
      </c>
      <c r="B40" s="69" t="s">
        <v>116</v>
      </c>
      <c r="C40" s="39">
        <f>SUM(C41:C46)</f>
        <v>218793</v>
      </c>
      <c r="D40" s="39">
        <v>29038.83</v>
      </c>
      <c r="E40" s="39">
        <v>299827</v>
      </c>
      <c r="F40" s="155">
        <f>E40/7.5345</f>
        <v>39793.88147853209</v>
      </c>
      <c r="G40" s="39">
        <v>260289.6</v>
      </c>
      <c r="H40" s="39">
        <f>G40/7.5345</f>
        <v>34546.36671311965</v>
      </c>
      <c r="I40" s="39"/>
      <c r="J40" s="39"/>
      <c r="K40" s="9">
        <f t="shared" si="1"/>
        <v>118.96611093876595</v>
      </c>
      <c r="L40" s="10">
        <f t="shared" si="2"/>
        <v>86.81326231460142</v>
      </c>
    </row>
    <row r="41" spans="1:12" ht="12.75">
      <c r="A41" s="41">
        <v>3292</v>
      </c>
      <c r="B41" s="70" t="s">
        <v>117</v>
      </c>
      <c r="C41" s="43">
        <v>15474</v>
      </c>
      <c r="D41" s="43">
        <f t="shared" si="3"/>
        <v>2053.7527374079236</v>
      </c>
      <c r="E41" s="43"/>
      <c r="F41" s="155"/>
      <c r="G41" s="43"/>
      <c r="H41" s="43"/>
      <c r="I41" s="43"/>
      <c r="J41" s="43"/>
      <c r="K41" s="9">
        <f t="shared" si="1"/>
        <v>0</v>
      </c>
      <c r="L41" s="10" t="e">
        <f t="shared" si="2"/>
        <v>#DIV/0!</v>
      </c>
    </row>
    <row r="42" spans="1:12" ht="12.75">
      <c r="A42" s="41" t="s">
        <v>134</v>
      </c>
      <c r="B42" s="70" t="s">
        <v>118</v>
      </c>
      <c r="C42" s="43">
        <v>663</v>
      </c>
      <c r="D42" s="43">
        <f t="shared" si="3"/>
        <v>87.99522197889706</v>
      </c>
      <c r="E42" s="43"/>
      <c r="F42" s="155"/>
      <c r="G42" s="43"/>
      <c r="H42" s="43"/>
      <c r="I42" s="43"/>
      <c r="J42" s="43"/>
      <c r="K42" s="9">
        <f t="shared" si="1"/>
        <v>0</v>
      </c>
      <c r="L42" s="10" t="e">
        <f t="shared" si="2"/>
        <v>#DIV/0!</v>
      </c>
    </row>
    <row r="43" spans="1:12" ht="12.75">
      <c r="A43" s="41">
        <v>3294</v>
      </c>
      <c r="B43" s="70" t="s">
        <v>119</v>
      </c>
      <c r="C43" s="43">
        <v>1000</v>
      </c>
      <c r="D43" s="43">
        <f t="shared" si="3"/>
        <v>132.72280841462606</v>
      </c>
      <c r="E43" s="43"/>
      <c r="F43" s="155"/>
      <c r="G43" s="43"/>
      <c r="H43" s="43"/>
      <c r="I43" s="43"/>
      <c r="J43" s="43"/>
      <c r="K43" s="9">
        <f t="shared" si="1"/>
        <v>0</v>
      </c>
      <c r="L43" s="10" t="e">
        <f t="shared" si="2"/>
        <v>#DIV/0!</v>
      </c>
    </row>
    <row r="44" spans="1:12" ht="12.75">
      <c r="A44" s="41">
        <v>3295</v>
      </c>
      <c r="B44" s="70" t="s">
        <v>120</v>
      </c>
      <c r="C44" s="43">
        <v>32737</v>
      </c>
      <c r="D44" s="43">
        <f t="shared" si="3"/>
        <v>4344.946579069613</v>
      </c>
      <c r="E44" s="43"/>
      <c r="F44" s="155"/>
      <c r="G44" s="43"/>
      <c r="H44" s="43"/>
      <c r="I44" s="43"/>
      <c r="J44" s="43"/>
      <c r="K44" s="9">
        <f t="shared" si="1"/>
        <v>0</v>
      </c>
      <c r="L44" s="10" t="e">
        <f t="shared" si="2"/>
        <v>#DIV/0!</v>
      </c>
    </row>
    <row r="45" spans="1:12" ht="12.75">
      <c r="A45" s="41">
        <v>3296</v>
      </c>
      <c r="B45" s="70" t="s">
        <v>227</v>
      </c>
      <c r="C45" s="43">
        <v>1938</v>
      </c>
      <c r="D45" s="43">
        <f t="shared" si="3"/>
        <v>257.2168027075453</v>
      </c>
      <c r="E45" s="43"/>
      <c r="F45" s="155"/>
      <c r="G45" s="43"/>
      <c r="H45" s="43"/>
      <c r="I45" s="43"/>
      <c r="J45" s="43"/>
      <c r="K45" s="9">
        <f t="shared" si="1"/>
        <v>0</v>
      </c>
      <c r="L45" s="10" t="e">
        <f t="shared" si="2"/>
        <v>#DIV/0!</v>
      </c>
    </row>
    <row r="46" spans="1:12" ht="12.75">
      <c r="A46" s="41" t="s">
        <v>17</v>
      </c>
      <c r="B46" s="70" t="s">
        <v>116</v>
      </c>
      <c r="C46" s="43">
        <v>166981</v>
      </c>
      <c r="D46" s="43">
        <f t="shared" si="3"/>
        <v>22162.18727188267</v>
      </c>
      <c r="E46" s="43"/>
      <c r="F46" s="155"/>
      <c r="G46" s="43"/>
      <c r="H46" s="43"/>
      <c r="I46" s="43"/>
      <c r="J46" s="43"/>
      <c r="K46" s="9">
        <f t="shared" si="1"/>
        <v>0</v>
      </c>
      <c r="L46" s="10" t="e">
        <f t="shared" si="2"/>
        <v>#DIV/0!</v>
      </c>
    </row>
    <row r="47" spans="1:12" ht="12.75">
      <c r="A47" s="37">
        <v>34</v>
      </c>
      <c r="B47" s="69" t="s">
        <v>121</v>
      </c>
      <c r="C47" s="39">
        <f>SUM(C48)</f>
        <v>14913</v>
      </c>
      <c r="D47" s="39">
        <f t="shared" si="3"/>
        <v>1979.2952418873183</v>
      </c>
      <c r="E47" s="39">
        <f>E48</f>
        <v>43368</v>
      </c>
      <c r="F47" s="155">
        <f aca="true" t="shared" si="4" ref="F47:F68">E47/7.5345</f>
        <v>5755.922755325502</v>
      </c>
      <c r="G47" s="39">
        <f>SUM(G48)</f>
        <v>21096.58</v>
      </c>
      <c r="H47" s="39">
        <f>SUM(H48)</f>
        <v>2799.9973455438317</v>
      </c>
      <c r="I47" s="39">
        <v>2800</v>
      </c>
      <c r="J47" s="39">
        <v>2800</v>
      </c>
      <c r="K47" s="9">
        <f t="shared" si="1"/>
        <v>141.4643599544022</v>
      </c>
      <c r="L47" s="10">
        <f t="shared" si="2"/>
        <v>48.64549898542705</v>
      </c>
    </row>
    <row r="48" spans="1:12" ht="12.75">
      <c r="A48" s="37">
        <v>343</v>
      </c>
      <c r="B48" s="69" t="s">
        <v>122</v>
      </c>
      <c r="C48" s="39">
        <f>SUM(C49:C50)</f>
        <v>14913</v>
      </c>
      <c r="D48" s="39">
        <f t="shared" si="3"/>
        <v>1979.2952418873183</v>
      </c>
      <c r="E48" s="39">
        <v>43368</v>
      </c>
      <c r="F48" s="155">
        <f t="shared" si="4"/>
        <v>5755.922755325502</v>
      </c>
      <c r="G48" s="39">
        <v>21096.58</v>
      </c>
      <c r="H48" s="39">
        <f>G48/7.5345</f>
        <v>2799.9973455438317</v>
      </c>
      <c r="I48" s="39"/>
      <c r="J48" s="39"/>
      <c r="K48" s="9">
        <f t="shared" si="1"/>
        <v>141.4643599544022</v>
      </c>
      <c r="L48" s="10">
        <f t="shared" si="2"/>
        <v>48.64549898542705</v>
      </c>
    </row>
    <row r="49" spans="1:12" ht="12.75">
      <c r="A49" s="41" t="s">
        <v>33</v>
      </c>
      <c r="B49" s="70" t="s">
        <v>123</v>
      </c>
      <c r="C49" s="43">
        <v>8728</v>
      </c>
      <c r="D49" s="43">
        <f t="shared" si="3"/>
        <v>1158.404671842856</v>
      </c>
      <c r="E49" s="43"/>
      <c r="F49" s="155">
        <f t="shared" si="4"/>
        <v>0</v>
      </c>
      <c r="G49" s="43"/>
      <c r="H49" s="43"/>
      <c r="I49" s="43"/>
      <c r="J49" s="43"/>
      <c r="K49" s="9">
        <f t="shared" si="1"/>
        <v>0</v>
      </c>
      <c r="L49" s="10" t="e">
        <f t="shared" si="2"/>
        <v>#DIV/0!</v>
      </c>
    </row>
    <row r="50" spans="1:12" ht="12.75">
      <c r="A50" s="41">
        <v>3433</v>
      </c>
      <c r="B50" s="70" t="s">
        <v>228</v>
      </c>
      <c r="C50" s="43">
        <v>6185</v>
      </c>
      <c r="D50" s="43">
        <f t="shared" si="3"/>
        <v>820.8905700444622</v>
      </c>
      <c r="E50" s="43"/>
      <c r="F50" s="155">
        <f t="shared" si="4"/>
        <v>0</v>
      </c>
      <c r="G50" s="43"/>
      <c r="H50" s="43"/>
      <c r="I50" s="43"/>
      <c r="J50" s="43"/>
      <c r="K50" s="9">
        <f t="shared" si="1"/>
        <v>0</v>
      </c>
      <c r="L50" s="10" t="e">
        <f t="shared" si="2"/>
        <v>#DIV/0!</v>
      </c>
    </row>
    <row r="51" spans="1:12" ht="25.5">
      <c r="A51" s="37">
        <v>36</v>
      </c>
      <c r="B51" s="69" t="s">
        <v>137</v>
      </c>
      <c r="C51" s="39">
        <f>SUM(C52)</f>
        <v>0</v>
      </c>
      <c r="D51" s="39">
        <f t="shared" si="3"/>
        <v>0</v>
      </c>
      <c r="E51" s="39">
        <f>E52+E54</f>
        <v>0</v>
      </c>
      <c r="F51" s="155">
        <f t="shared" si="4"/>
        <v>0</v>
      </c>
      <c r="G51" s="39">
        <f>G52+G54</f>
        <v>0</v>
      </c>
      <c r="H51" s="39">
        <f>H52+H54</f>
        <v>0</v>
      </c>
      <c r="I51" s="39">
        <f>I52+I54</f>
        <v>0</v>
      </c>
      <c r="J51" s="39">
        <f>J52+J54</f>
        <v>0</v>
      </c>
      <c r="K51" s="9" t="e">
        <f t="shared" si="1"/>
        <v>#DIV/0!</v>
      </c>
      <c r="L51" s="10" t="e">
        <f t="shared" si="2"/>
        <v>#DIV/0!</v>
      </c>
    </row>
    <row r="52" spans="1:12" ht="25.5">
      <c r="A52" s="37">
        <v>366</v>
      </c>
      <c r="B52" s="69" t="s">
        <v>137</v>
      </c>
      <c r="C52" s="39">
        <f>SUM(C54)</f>
        <v>0</v>
      </c>
      <c r="D52" s="39">
        <f t="shared" si="3"/>
        <v>0</v>
      </c>
      <c r="E52" s="39">
        <v>0</v>
      </c>
      <c r="F52" s="155">
        <f t="shared" si="4"/>
        <v>0</v>
      </c>
      <c r="G52" s="39">
        <f>G53</f>
        <v>0</v>
      </c>
      <c r="H52" s="39">
        <f>H53</f>
        <v>0</v>
      </c>
      <c r="I52" s="39">
        <v>0</v>
      </c>
      <c r="J52" s="39">
        <v>0</v>
      </c>
      <c r="K52" s="9" t="e">
        <f t="shared" si="1"/>
        <v>#DIV/0!</v>
      </c>
      <c r="L52" s="10" t="e">
        <f t="shared" si="2"/>
        <v>#DIV/0!</v>
      </c>
    </row>
    <row r="53" spans="1:12" ht="25.5">
      <c r="A53" s="41">
        <v>3661</v>
      </c>
      <c r="B53" s="70" t="s">
        <v>137</v>
      </c>
      <c r="C53" s="43">
        <v>0</v>
      </c>
      <c r="D53" s="39">
        <f t="shared" si="3"/>
        <v>0</v>
      </c>
      <c r="E53" s="43"/>
      <c r="F53" s="155">
        <f t="shared" si="4"/>
        <v>0</v>
      </c>
      <c r="G53" s="43">
        <v>0</v>
      </c>
      <c r="H53" s="43">
        <v>0</v>
      </c>
      <c r="I53" s="43"/>
      <c r="J53" s="43"/>
      <c r="K53" s="9" t="e">
        <f t="shared" si="1"/>
        <v>#DIV/0!</v>
      </c>
      <c r="L53" s="10" t="e">
        <f t="shared" si="2"/>
        <v>#DIV/0!</v>
      </c>
    </row>
    <row r="54" spans="1:12" ht="25.5">
      <c r="A54" s="37">
        <v>369</v>
      </c>
      <c r="B54" s="69" t="s">
        <v>138</v>
      </c>
      <c r="C54" s="39">
        <v>0</v>
      </c>
      <c r="D54" s="39">
        <f t="shared" si="3"/>
        <v>0</v>
      </c>
      <c r="E54" s="39">
        <f>E55</f>
        <v>0</v>
      </c>
      <c r="F54" s="155">
        <f t="shared" si="4"/>
        <v>0</v>
      </c>
      <c r="G54" s="39">
        <f>G55</f>
        <v>0</v>
      </c>
      <c r="H54" s="39">
        <f>H55</f>
        <v>0</v>
      </c>
      <c r="I54" s="39">
        <f>I55</f>
        <v>0</v>
      </c>
      <c r="J54" s="39">
        <f>J55</f>
        <v>0</v>
      </c>
      <c r="K54" s="9" t="e">
        <f t="shared" si="1"/>
        <v>#DIV/0!</v>
      </c>
      <c r="L54" s="10" t="e">
        <f t="shared" si="2"/>
        <v>#DIV/0!</v>
      </c>
    </row>
    <row r="55" spans="1:12" ht="25.5">
      <c r="A55" s="41">
        <v>3691</v>
      </c>
      <c r="B55" s="70" t="s">
        <v>138</v>
      </c>
      <c r="C55" s="43">
        <v>0</v>
      </c>
      <c r="D55" s="39">
        <f t="shared" si="3"/>
        <v>0</v>
      </c>
      <c r="E55" s="43"/>
      <c r="F55" s="155">
        <f t="shared" si="4"/>
        <v>0</v>
      </c>
      <c r="G55" s="43">
        <v>0</v>
      </c>
      <c r="H55" s="43">
        <v>0</v>
      </c>
      <c r="I55" s="43"/>
      <c r="J55" s="43"/>
      <c r="K55" s="9" t="e">
        <f t="shared" si="1"/>
        <v>#DIV/0!</v>
      </c>
      <c r="L55" s="10" t="e">
        <f t="shared" si="2"/>
        <v>#DIV/0!</v>
      </c>
    </row>
    <row r="56" spans="1:12" ht="25.5">
      <c r="A56" s="37">
        <v>37</v>
      </c>
      <c r="B56" s="69" t="s">
        <v>139</v>
      </c>
      <c r="C56" s="39">
        <f>SUM(C57)</f>
        <v>481512</v>
      </c>
      <c r="D56" s="39">
        <f t="shared" si="3"/>
        <v>63907.624925343414</v>
      </c>
      <c r="E56" s="39">
        <v>501000</v>
      </c>
      <c r="F56" s="155">
        <f t="shared" si="4"/>
        <v>66494.12701572764</v>
      </c>
      <c r="G56" s="39">
        <f>SUM(G57)</f>
        <v>545208.85</v>
      </c>
      <c r="H56" s="39">
        <f>SUM(H57)</f>
        <v>72361.64974450858</v>
      </c>
      <c r="I56" s="39">
        <v>72361.65</v>
      </c>
      <c r="J56" s="39">
        <v>72361.65</v>
      </c>
      <c r="K56" s="9">
        <f t="shared" si="1"/>
        <v>113.22850728538437</v>
      </c>
      <c r="L56" s="10">
        <f t="shared" si="2"/>
        <v>108.82412175648703</v>
      </c>
    </row>
    <row r="57" spans="1:12" ht="25.5">
      <c r="A57" s="37">
        <v>372</v>
      </c>
      <c r="B57" s="69" t="s">
        <v>139</v>
      </c>
      <c r="C57" s="39">
        <f>SUM(C58)</f>
        <v>481512</v>
      </c>
      <c r="D57" s="39">
        <f t="shared" si="3"/>
        <v>63907.624925343414</v>
      </c>
      <c r="E57" s="39">
        <v>501000</v>
      </c>
      <c r="F57" s="155">
        <f t="shared" si="4"/>
        <v>66494.12701572764</v>
      </c>
      <c r="G57" s="39">
        <v>545208.85</v>
      </c>
      <c r="H57" s="39">
        <f>G57/7.5345</f>
        <v>72361.64974450858</v>
      </c>
      <c r="I57" s="39"/>
      <c r="J57" s="39"/>
      <c r="K57" s="9">
        <f t="shared" si="1"/>
        <v>113.22850728538437</v>
      </c>
      <c r="L57" s="10">
        <f t="shared" si="2"/>
        <v>108.82412175648703</v>
      </c>
    </row>
    <row r="58" spans="1:12" ht="25.5">
      <c r="A58" s="41">
        <v>3722</v>
      </c>
      <c r="B58" s="70" t="s">
        <v>139</v>
      </c>
      <c r="C58" s="43">
        <v>481512</v>
      </c>
      <c r="D58" s="43">
        <f t="shared" si="3"/>
        <v>63907.624925343414</v>
      </c>
      <c r="E58" s="43"/>
      <c r="F58" s="155">
        <f t="shared" si="4"/>
        <v>0</v>
      </c>
      <c r="G58" s="43"/>
      <c r="H58" s="43"/>
      <c r="I58" s="43"/>
      <c r="J58" s="43"/>
      <c r="K58" s="9">
        <f t="shared" si="1"/>
        <v>0</v>
      </c>
      <c r="L58" s="10" t="e">
        <f t="shared" si="2"/>
        <v>#DIV/0!</v>
      </c>
    </row>
    <row r="59" spans="1:12" ht="12.75">
      <c r="A59" s="37">
        <v>38</v>
      </c>
      <c r="B59" s="69" t="s">
        <v>356</v>
      </c>
      <c r="C59" s="39">
        <v>0</v>
      </c>
      <c r="D59" s="39">
        <f t="shared" si="3"/>
        <v>0</v>
      </c>
      <c r="E59" s="39">
        <v>3749</v>
      </c>
      <c r="F59" s="155">
        <f t="shared" si="4"/>
        <v>497.57780874643305</v>
      </c>
      <c r="G59" s="39">
        <v>0</v>
      </c>
      <c r="H59" s="39">
        <v>0</v>
      </c>
      <c r="I59" s="39">
        <v>0</v>
      </c>
      <c r="J59" s="39">
        <v>0</v>
      </c>
      <c r="K59" s="9" t="e">
        <f t="shared" si="1"/>
        <v>#DIV/0!</v>
      </c>
      <c r="L59" s="10">
        <f t="shared" si="2"/>
        <v>0</v>
      </c>
    </row>
    <row r="60" spans="1:12" ht="12.75">
      <c r="A60" s="37">
        <v>381</v>
      </c>
      <c r="B60" s="69" t="s">
        <v>354</v>
      </c>
      <c r="C60" s="39">
        <v>0</v>
      </c>
      <c r="D60" s="39">
        <f t="shared" si="3"/>
        <v>0</v>
      </c>
      <c r="E60" s="39">
        <v>0</v>
      </c>
      <c r="F60" s="155">
        <f t="shared" si="4"/>
        <v>0</v>
      </c>
      <c r="G60" s="39">
        <v>0</v>
      </c>
      <c r="H60" s="39">
        <v>0</v>
      </c>
      <c r="I60" s="39"/>
      <c r="J60" s="39"/>
      <c r="K60" s="9" t="e">
        <f t="shared" si="1"/>
        <v>#DIV/0!</v>
      </c>
      <c r="L60" s="10" t="e">
        <f t="shared" si="2"/>
        <v>#DIV/0!</v>
      </c>
    </row>
    <row r="61" spans="1:12" ht="12.75">
      <c r="A61" s="41">
        <v>3812</v>
      </c>
      <c r="B61" s="70" t="s">
        <v>355</v>
      </c>
      <c r="C61" s="43">
        <v>0</v>
      </c>
      <c r="D61" s="43">
        <f t="shared" si="3"/>
        <v>0</v>
      </c>
      <c r="E61" s="43"/>
      <c r="F61" s="155">
        <f t="shared" si="4"/>
        <v>0</v>
      </c>
      <c r="G61" s="43">
        <v>0</v>
      </c>
      <c r="H61" s="43">
        <v>0</v>
      </c>
      <c r="I61" s="43"/>
      <c r="J61" s="43"/>
      <c r="K61" s="9" t="e">
        <f t="shared" si="1"/>
        <v>#DIV/0!</v>
      </c>
      <c r="L61" s="10" t="e">
        <f t="shared" si="2"/>
        <v>#DIV/0!</v>
      </c>
    </row>
    <row r="62" spans="1:12" ht="12.75">
      <c r="A62" s="41">
        <v>383</v>
      </c>
      <c r="B62" s="70" t="s">
        <v>358</v>
      </c>
      <c r="C62" s="43">
        <v>0</v>
      </c>
      <c r="D62" s="43">
        <f t="shared" si="3"/>
        <v>0</v>
      </c>
      <c r="E62" s="43">
        <v>3749</v>
      </c>
      <c r="F62" s="155">
        <f t="shared" si="4"/>
        <v>497.57780874643305</v>
      </c>
      <c r="G62" s="43">
        <v>0</v>
      </c>
      <c r="H62" s="43">
        <v>0</v>
      </c>
      <c r="I62" s="43"/>
      <c r="J62" s="43"/>
      <c r="K62" s="9" t="e">
        <f t="shared" si="1"/>
        <v>#DIV/0!</v>
      </c>
      <c r="L62" s="10">
        <f t="shared" si="2"/>
        <v>0</v>
      </c>
    </row>
    <row r="63" spans="1:12" ht="12.75">
      <c r="A63" s="95">
        <v>4</v>
      </c>
      <c r="B63" s="99" t="s">
        <v>141</v>
      </c>
      <c r="C63" s="90">
        <f>SUM(C64,C68,C79,C81)</f>
        <v>204431</v>
      </c>
      <c r="D63" s="90">
        <f t="shared" si="3"/>
        <v>27132.656447010417</v>
      </c>
      <c r="E63" s="90">
        <f>SUM(E64,E68,E79)</f>
        <v>280000</v>
      </c>
      <c r="F63" s="154">
        <f t="shared" si="4"/>
        <v>37162.386356095296</v>
      </c>
      <c r="G63" s="90">
        <f>SUM(G64,G68,G79)</f>
        <v>190020.09</v>
      </c>
      <c r="H63" s="90">
        <f>SUM(H64,H68,H79)</f>
        <v>25220</v>
      </c>
      <c r="I63" s="90">
        <f>SUM(I64,I68,I79)</f>
        <v>24590</v>
      </c>
      <c r="J63" s="90">
        <f>SUM(J64,J68,J79)</f>
        <v>24590</v>
      </c>
      <c r="K63" s="91">
        <f t="shared" si="1"/>
        <v>92.95072175942005</v>
      </c>
      <c r="L63" s="92">
        <f t="shared" si="2"/>
        <v>67.86431785714285</v>
      </c>
    </row>
    <row r="64" spans="1:12" ht="25.5">
      <c r="A64" s="37">
        <v>41</v>
      </c>
      <c r="B64" s="69" t="s">
        <v>166</v>
      </c>
      <c r="C64" s="39">
        <f>C65</f>
        <v>4700</v>
      </c>
      <c r="D64" s="39">
        <f t="shared" si="3"/>
        <v>623.7971995487425</v>
      </c>
      <c r="E64" s="39">
        <f>SUM(E65)</f>
        <v>0</v>
      </c>
      <c r="F64" s="155">
        <f t="shared" si="4"/>
        <v>0</v>
      </c>
      <c r="G64" s="39">
        <f>SUM(G65)</f>
        <v>0</v>
      </c>
      <c r="H64" s="39">
        <f>SUM(H65)</f>
        <v>0</v>
      </c>
      <c r="I64" s="39">
        <f>SUM(I65)</f>
        <v>0</v>
      </c>
      <c r="J64" s="39">
        <f>SUM(J65)</f>
        <v>0</v>
      </c>
      <c r="K64" s="9">
        <f t="shared" si="1"/>
        <v>0</v>
      </c>
      <c r="L64" s="10" t="e">
        <f t="shared" si="2"/>
        <v>#DIV/0!</v>
      </c>
    </row>
    <row r="65" spans="1:12" ht="12.75">
      <c r="A65" s="37">
        <v>412</v>
      </c>
      <c r="B65" s="69" t="s">
        <v>142</v>
      </c>
      <c r="C65" s="39">
        <f>SUM(C66:C67)</f>
        <v>4700</v>
      </c>
      <c r="D65" s="39">
        <f t="shared" si="3"/>
        <v>623.7971995487425</v>
      </c>
      <c r="E65" s="39"/>
      <c r="F65" s="155">
        <f t="shared" si="4"/>
        <v>0</v>
      </c>
      <c r="G65" s="39">
        <f>SUM(G66:G67)</f>
        <v>0</v>
      </c>
      <c r="H65" s="39">
        <f>SUM(H66:H67)</f>
        <v>0</v>
      </c>
      <c r="I65" s="39"/>
      <c r="J65" s="39"/>
      <c r="K65" s="9">
        <f t="shared" si="1"/>
        <v>0</v>
      </c>
      <c r="L65" s="10" t="e">
        <f t="shared" si="2"/>
        <v>#DIV/0!</v>
      </c>
    </row>
    <row r="66" spans="1:12" ht="12.75">
      <c r="A66" s="41">
        <v>4121</v>
      </c>
      <c r="B66" s="70" t="s">
        <v>142</v>
      </c>
      <c r="C66" s="43">
        <v>0</v>
      </c>
      <c r="D66" s="39">
        <f t="shared" si="3"/>
        <v>0</v>
      </c>
      <c r="E66" s="43"/>
      <c r="F66" s="155">
        <f t="shared" si="4"/>
        <v>0</v>
      </c>
      <c r="G66" s="43">
        <v>0</v>
      </c>
      <c r="H66" s="43">
        <v>0</v>
      </c>
      <c r="I66" s="43"/>
      <c r="J66" s="43"/>
      <c r="K66" s="9" t="e">
        <f t="shared" si="1"/>
        <v>#DIV/0!</v>
      </c>
      <c r="L66" s="10" t="e">
        <f t="shared" si="2"/>
        <v>#DIV/0!</v>
      </c>
    </row>
    <row r="67" spans="1:12" ht="12.75">
      <c r="A67" s="41">
        <v>4126</v>
      </c>
      <c r="B67" s="70" t="s">
        <v>229</v>
      </c>
      <c r="C67" s="43">
        <v>4700</v>
      </c>
      <c r="D67" s="39">
        <f t="shared" si="3"/>
        <v>623.7971995487425</v>
      </c>
      <c r="E67" s="43"/>
      <c r="F67" s="155">
        <f t="shared" si="4"/>
        <v>0</v>
      </c>
      <c r="G67" s="43">
        <v>0</v>
      </c>
      <c r="H67" s="43">
        <v>0</v>
      </c>
      <c r="I67" s="43"/>
      <c r="J67" s="43"/>
      <c r="K67" s="9">
        <f t="shared" si="1"/>
        <v>0</v>
      </c>
      <c r="L67" s="10" t="e">
        <f t="shared" si="2"/>
        <v>#DIV/0!</v>
      </c>
    </row>
    <row r="68" spans="1:12" ht="25.5">
      <c r="A68" s="37">
        <v>42</v>
      </c>
      <c r="B68" s="69" t="s">
        <v>124</v>
      </c>
      <c r="C68" s="39">
        <f>C69+C77</f>
        <v>198383</v>
      </c>
      <c r="D68" s="39">
        <f t="shared" si="3"/>
        <v>26329.94890171876</v>
      </c>
      <c r="E68" s="39">
        <f>E69+E77</f>
        <v>280000</v>
      </c>
      <c r="F68" s="155">
        <f t="shared" si="4"/>
        <v>37162.386356095296</v>
      </c>
      <c r="G68" s="39">
        <f>G69+G77</f>
        <v>190020.09</v>
      </c>
      <c r="H68" s="39">
        <f>H69+H77</f>
        <v>25220</v>
      </c>
      <c r="I68" s="39">
        <v>24590</v>
      </c>
      <c r="J68" s="39">
        <v>24590</v>
      </c>
      <c r="K68" s="9">
        <f t="shared" si="1"/>
        <v>95.7844623783288</v>
      </c>
      <c r="L68" s="10">
        <f t="shared" si="2"/>
        <v>67.86431785714285</v>
      </c>
    </row>
    <row r="69" spans="1:12" ht="12.75">
      <c r="A69" s="37">
        <v>422</v>
      </c>
      <c r="B69" s="69" t="s">
        <v>125</v>
      </c>
      <c r="C69" s="39">
        <f>SUM(C70:C76)</f>
        <v>43350</v>
      </c>
      <c r="D69" s="39">
        <v>5753.54</v>
      </c>
      <c r="E69" s="39">
        <v>110000</v>
      </c>
      <c r="F69" s="155">
        <f aca="true" t="shared" si="5" ref="F69:F86">E69/7.5345</f>
        <v>14599.508925608865</v>
      </c>
      <c r="G69" s="39">
        <v>4972.77</v>
      </c>
      <c r="H69" s="39">
        <f>G69/7.5345</f>
        <v>660</v>
      </c>
      <c r="I69" s="39"/>
      <c r="J69" s="39"/>
      <c r="K69" s="9">
        <f aca="true" t="shared" si="6" ref="K69:K86">H69/D69*100</f>
        <v>11.471198601208995</v>
      </c>
      <c r="L69" s="10">
        <f aca="true" t="shared" si="7" ref="L69:L86">H69/F69*100</f>
        <v>4.520700000000001</v>
      </c>
    </row>
    <row r="70" spans="1:12" ht="12.75">
      <c r="A70" s="41" t="s">
        <v>24</v>
      </c>
      <c r="B70" s="70" t="s">
        <v>126</v>
      </c>
      <c r="C70" s="43">
        <v>37725</v>
      </c>
      <c r="D70" s="43">
        <f aca="true" t="shared" si="8" ref="D70:D86">C70/7.5345</f>
        <v>5006.967947441767</v>
      </c>
      <c r="E70" s="43"/>
      <c r="F70" s="155">
        <f t="shared" si="5"/>
        <v>0</v>
      </c>
      <c r="G70" s="43">
        <v>0</v>
      </c>
      <c r="H70" s="43">
        <v>0</v>
      </c>
      <c r="I70" s="43"/>
      <c r="J70" s="43"/>
      <c r="K70" s="9">
        <f t="shared" si="6"/>
        <v>0</v>
      </c>
      <c r="L70" s="10" t="e">
        <f t="shared" si="7"/>
        <v>#DIV/0!</v>
      </c>
    </row>
    <row r="71" spans="1:12" ht="12.75">
      <c r="A71" s="41">
        <v>4222</v>
      </c>
      <c r="B71" s="70" t="s">
        <v>127</v>
      </c>
      <c r="C71" s="43">
        <v>0</v>
      </c>
      <c r="D71" s="43">
        <f t="shared" si="8"/>
        <v>0</v>
      </c>
      <c r="E71" s="43"/>
      <c r="F71" s="155">
        <f t="shared" si="5"/>
        <v>0</v>
      </c>
      <c r="G71" s="43">
        <v>0</v>
      </c>
      <c r="H71" s="43">
        <v>0</v>
      </c>
      <c r="I71" s="43"/>
      <c r="J71" s="43"/>
      <c r="K71" s="9" t="e">
        <f t="shared" si="6"/>
        <v>#DIV/0!</v>
      </c>
      <c r="L71" s="10" t="e">
        <f t="shared" si="7"/>
        <v>#DIV/0!</v>
      </c>
    </row>
    <row r="72" spans="1:12" ht="12.75">
      <c r="A72" s="41">
        <v>4223</v>
      </c>
      <c r="B72" s="70" t="s">
        <v>128</v>
      </c>
      <c r="C72" s="43">
        <v>5625</v>
      </c>
      <c r="D72" s="43">
        <f t="shared" si="8"/>
        <v>746.5657973322715</v>
      </c>
      <c r="E72" s="43"/>
      <c r="F72" s="155">
        <f t="shared" si="5"/>
        <v>0</v>
      </c>
      <c r="G72" s="43">
        <v>0</v>
      </c>
      <c r="H72" s="43">
        <v>0</v>
      </c>
      <c r="I72" s="43"/>
      <c r="J72" s="43"/>
      <c r="K72" s="9">
        <f t="shared" si="6"/>
        <v>0</v>
      </c>
      <c r="L72" s="10" t="e">
        <f t="shared" si="7"/>
        <v>#DIV/0!</v>
      </c>
    </row>
    <row r="73" spans="1:12" ht="12.75">
      <c r="A73" s="41">
        <v>4224</v>
      </c>
      <c r="B73" s="70" t="s">
        <v>129</v>
      </c>
      <c r="C73" s="43">
        <v>0</v>
      </c>
      <c r="D73" s="43">
        <f t="shared" si="8"/>
        <v>0</v>
      </c>
      <c r="E73" s="43"/>
      <c r="F73" s="155">
        <f t="shared" si="5"/>
        <v>0</v>
      </c>
      <c r="G73" s="43">
        <v>0</v>
      </c>
      <c r="H73" s="43">
        <v>0</v>
      </c>
      <c r="I73" s="43"/>
      <c r="J73" s="43"/>
      <c r="K73" s="9" t="e">
        <f t="shared" si="6"/>
        <v>#DIV/0!</v>
      </c>
      <c r="L73" s="10" t="e">
        <f t="shared" si="7"/>
        <v>#DIV/0!</v>
      </c>
    </row>
    <row r="74" spans="1:12" ht="12.75">
      <c r="A74" s="41">
        <v>4225</v>
      </c>
      <c r="B74" s="70" t="s">
        <v>140</v>
      </c>
      <c r="C74" s="43">
        <v>0</v>
      </c>
      <c r="D74" s="43">
        <f t="shared" si="8"/>
        <v>0</v>
      </c>
      <c r="E74" s="43"/>
      <c r="F74" s="155">
        <f t="shared" si="5"/>
        <v>0</v>
      </c>
      <c r="G74" s="43">
        <v>0</v>
      </c>
      <c r="H74" s="43">
        <v>0</v>
      </c>
      <c r="I74" s="43"/>
      <c r="J74" s="43"/>
      <c r="K74" s="9" t="e">
        <f t="shared" si="6"/>
        <v>#DIV/0!</v>
      </c>
      <c r="L74" s="10" t="e">
        <f t="shared" si="7"/>
        <v>#DIV/0!</v>
      </c>
    </row>
    <row r="75" spans="1:12" ht="12.75">
      <c r="A75" s="41">
        <v>4226</v>
      </c>
      <c r="B75" s="70" t="s">
        <v>130</v>
      </c>
      <c r="C75" s="43">
        <v>0</v>
      </c>
      <c r="D75" s="43">
        <f t="shared" si="8"/>
        <v>0</v>
      </c>
      <c r="E75" s="43"/>
      <c r="F75" s="155">
        <f t="shared" si="5"/>
        <v>0</v>
      </c>
      <c r="G75" s="43">
        <v>0</v>
      </c>
      <c r="H75" s="43">
        <v>0</v>
      </c>
      <c r="I75" s="43"/>
      <c r="J75" s="43"/>
      <c r="K75" s="9" t="e">
        <f t="shared" si="6"/>
        <v>#DIV/0!</v>
      </c>
      <c r="L75" s="10" t="e">
        <f t="shared" si="7"/>
        <v>#DIV/0!</v>
      </c>
    </row>
    <row r="76" spans="1:12" ht="12.75">
      <c r="A76" s="41">
        <v>4227</v>
      </c>
      <c r="B76" s="70" t="s">
        <v>131</v>
      </c>
      <c r="C76" s="43">
        <v>0</v>
      </c>
      <c r="D76" s="43">
        <f t="shared" si="8"/>
        <v>0</v>
      </c>
      <c r="E76" s="43"/>
      <c r="F76" s="155">
        <f t="shared" si="5"/>
        <v>0</v>
      </c>
      <c r="G76" s="43">
        <v>0</v>
      </c>
      <c r="H76" s="43">
        <v>0</v>
      </c>
      <c r="I76" s="43"/>
      <c r="J76" s="43"/>
      <c r="K76" s="9" t="e">
        <f t="shared" si="6"/>
        <v>#DIV/0!</v>
      </c>
      <c r="L76" s="10" t="e">
        <f t="shared" si="7"/>
        <v>#DIV/0!</v>
      </c>
    </row>
    <row r="77" spans="1:12" ht="25.5">
      <c r="A77" s="37">
        <v>424</v>
      </c>
      <c r="B77" s="69" t="s">
        <v>143</v>
      </c>
      <c r="C77" s="39">
        <f>C78</f>
        <v>155033</v>
      </c>
      <c r="D77" s="39">
        <f t="shared" si="8"/>
        <v>20576.41515694472</v>
      </c>
      <c r="E77" s="39">
        <v>170000</v>
      </c>
      <c r="F77" s="155">
        <f t="shared" si="5"/>
        <v>22562.877430486427</v>
      </c>
      <c r="G77" s="39">
        <v>185047.32</v>
      </c>
      <c r="H77" s="39">
        <f>H78</f>
        <v>24560</v>
      </c>
      <c r="I77" s="39"/>
      <c r="J77" s="39"/>
      <c r="K77" s="9">
        <f t="shared" si="6"/>
        <v>119.35995562235138</v>
      </c>
      <c r="L77" s="10">
        <f t="shared" si="7"/>
        <v>108.85136470588238</v>
      </c>
    </row>
    <row r="78" spans="1:12" ht="12.75">
      <c r="A78" s="41">
        <v>4241</v>
      </c>
      <c r="B78" s="70" t="s">
        <v>132</v>
      </c>
      <c r="C78" s="81">
        <v>155033</v>
      </c>
      <c r="D78" s="39">
        <f t="shared" si="8"/>
        <v>20576.41515694472</v>
      </c>
      <c r="E78" s="43"/>
      <c r="F78" s="155">
        <f t="shared" si="5"/>
        <v>0</v>
      </c>
      <c r="G78" s="43">
        <v>185047.32</v>
      </c>
      <c r="H78" s="43">
        <f>G78/7.5345</f>
        <v>24560</v>
      </c>
      <c r="I78" s="43"/>
      <c r="J78" s="43"/>
      <c r="K78" s="9">
        <f t="shared" si="6"/>
        <v>119.35995562235138</v>
      </c>
      <c r="L78" s="10" t="e">
        <f t="shared" si="7"/>
        <v>#DIV/0!</v>
      </c>
    </row>
    <row r="79" spans="1:12" ht="12.75">
      <c r="A79" s="37">
        <v>426</v>
      </c>
      <c r="B79" s="69" t="s">
        <v>230</v>
      </c>
      <c r="C79" s="39">
        <f>C80</f>
        <v>1348</v>
      </c>
      <c r="D79" s="39">
        <f t="shared" si="8"/>
        <v>178.91034574291592</v>
      </c>
      <c r="E79" s="39">
        <v>0</v>
      </c>
      <c r="F79" s="155">
        <f t="shared" si="5"/>
        <v>0</v>
      </c>
      <c r="G79" s="39">
        <f>G80</f>
        <v>0</v>
      </c>
      <c r="H79" s="39">
        <f>H80</f>
        <v>0</v>
      </c>
      <c r="I79" s="39">
        <v>0</v>
      </c>
      <c r="J79" s="39">
        <v>0</v>
      </c>
      <c r="K79" s="9">
        <f t="shared" si="6"/>
        <v>0</v>
      </c>
      <c r="L79" s="10" t="e">
        <f t="shared" si="7"/>
        <v>#DIV/0!</v>
      </c>
    </row>
    <row r="80" spans="1:12" ht="12.75">
      <c r="A80" s="41">
        <v>4262</v>
      </c>
      <c r="B80" s="70" t="s">
        <v>230</v>
      </c>
      <c r="C80" s="81">
        <v>1348</v>
      </c>
      <c r="D80" s="43">
        <f t="shared" si="8"/>
        <v>178.91034574291592</v>
      </c>
      <c r="E80" s="43"/>
      <c r="F80" s="155">
        <f t="shared" si="5"/>
        <v>0</v>
      </c>
      <c r="G80" s="43">
        <v>0</v>
      </c>
      <c r="H80" s="43">
        <v>0</v>
      </c>
      <c r="I80" s="43"/>
      <c r="J80" s="43"/>
      <c r="K80" s="9">
        <f t="shared" si="6"/>
        <v>0</v>
      </c>
      <c r="L80" s="10" t="e">
        <f t="shared" si="7"/>
        <v>#DIV/0!</v>
      </c>
    </row>
    <row r="81" spans="1:12" ht="25.5">
      <c r="A81" s="37">
        <v>45</v>
      </c>
      <c r="B81" s="69" t="s">
        <v>344</v>
      </c>
      <c r="C81" s="39">
        <f>C82</f>
        <v>0</v>
      </c>
      <c r="D81" s="39">
        <f t="shared" si="8"/>
        <v>0</v>
      </c>
      <c r="E81" s="39">
        <v>0</v>
      </c>
      <c r="F81" s="155">
        <f t="shared" si="5"/>
        <v>0</v>
      </c>
      <c r="G81" s="39">
        <f>G82</f>
        <v>0</v>
      </c>
      <c r="H81" s="39">
        <f>H82</f>
        <v>0</v>
      </c>
      <c r="I81" s="39">
        <v>0</v>
      </c>
      <c r="J81" s="39">
        <v>0</v>
      </c>
      <c r="K81" s="9" t="e">
        <f t="shared" si="6"/>
        <v>#DIV/0!</v>
      </c>
      <c r="L81" s="10" t="e">
        <f t="shared" si="7"/>
        <v>#DIV/0!</v>
      </c>
    </row>
    <row r="82" spans="1:12" ht="12.75">
      <c r="A82" s="41">
        <v>4511</v>
      </c>
      <c r="B82" s="70" t="s">
        <v>345</v>
      </c>
      <c r="C82" s="81">
        <v>0</v>
      </c>
      <c r="D82" s="43">
        <f t="shared" si="8"/>
        <v>0</v>
      </c>
      <c r="E82" s="43"/>
      <c r="F82" s="155">
        <f t="shared" si="5"/>
        <v>0</v>
      </c>
      <c r="G82" s="43">
        <v>0</v>
      </c>
      <c r="H82" s="43">
        <v>0</v>
      </c>
      <c r="I82" s="43"/>
      <c r="J82" s="43"/>
      <c r="K82" s="9" t="e">
        <f t="shared" si="6"/>
        <v>#DIV/0!</v>
      </c>
      <c r="L82" s="10" t="e">
        <f t="shared" si="7"/>
        <v>#DIV/0!</v>
      </c>
    </row>
    <row r="83" spans="1:12" s="40" customFormat="1" ht="25.5">
      <c r="A83" s="88">
        <v>5</v>
      </c>
      <c r="B83" s="89" t="s">
        <v>217</v>
      </c>
      <c r="C83" s="94">
        <f>C84</f>
        <v>0</v>
      </c>
      <c r="D83" s="94">
        <f>D84</f>
        <v>0</v>
      </c>
      <c r="E83" s="90">
        <f aca="true" t="shared" si="9" ref="E83:J84">E84</f>
        <v>0</v>
      </c>
      <c r="F83" s="154">
        <f t="shared" si="5"/>
        <v>0</v>
      </c>
      <c r="G83" s="90">
        <f t="shared" si="9"/>
        <v>0</v>
      </c>
      <c r="H83" s="90">
        <f t="shared" si="9"/>
        <v>0</v>
      </c>
      <c r="I83" s="90">
        <f t="shared" si="9"/>
        <v>0</v>
      </c>
      <c r="J83" s="90">
        <f t="shared" si="9"/>
        <v>0</v>
      </c>
      <c r="K83" s="91" t="e">
        <f t="shared" si="6"/>
        <v>#DIV/0!</v>
      </c>
      <c r="L83" s="92" t="e">
        <f t="shared" si="7"/>
        <v>#DIV/0!</v>
      </c>
    </row>
    <row r="84" spans="1:12" s="40" customFormat="1" ht="25.5">
      <c r="A84" s="86">
        <v>54</v>
      </c>
      <c r="B84" s="78" t="s">
        <v>218</v>
      </c>
      <c r="C84" s="83">
        <f>C85</f>
        <v>0</v>
      </c>
      <c r="D84" s="39">
        <f t="shared" si="8"/>
        <v>0</v>
      </c>
      <c r="E84" s="39">
        <f t="shared" si="9"/>
        <v>0</v>
      </c>
      <c r="F84" s="155">
        <f t="shared" si="5"/>
        <v>0</v>
      </c>
      <c r="G84" s="39">
        <f t="shared" si="9"/>
        <v>0</v>
      </c>
      <c r="H84" s="39">
        <f t="shared" si="9"/>
        <v>0</v>
      </c>
      <c r="I84" s="39">
        <f t="shared" si="9"/>
        <v>0</v>
      </c>
      <c r="J84" s="39">
        <f t="shared" si="9"/>
        <v>0</v>
      </c>
      <c r="K84" s="9" t="e">
        <f t="shared" si="6"/>
        <v>#DIV/0!</v>
      </c>
      <c r="L84" s="10" t="e">
        <f t="shared" si="7"/>
        <v>#DIV/0!</v>
      </c>
    </row>
    <row r="85" spans="1:12" ht="25.5">
      <c r="A85" s="87">
        <v>544</v>
      </c>
      <c r="B85" s="77" t="s">
        <v>219</v>
      </c>
      <c r="C85" s="81">
        <v>0</v>
      </c>
      <c r="D85" s="39">
        <f t="shared" si="8"/>
        <v>0</v>
      </c>
      <c r="E85" s="43"/>
      <c r="F85" s="155">
        <f t="shared" si="5"/>
        <v>0</v>
      </c>
      <c r="G85" s="43"/>
      <c r="H85" s="43"/>
      <c r="I85" s="43"/>
      <c r="J85" s="43"/>
      <c r="K85" s="9" t="e">
        <f t="shared" si="6"/>
        <v>#DIV/0!</v>
      </c>
      <c r="L85" s="10" t="e">
        <f t="shared" si="7"/>
        <v>#DIV/0!</v>
      </c>
    </row>
    <row r="86" spans="1:12" ht="19.5" customHeight="1">
      <c r="A86" s="100" t="s">
        <v>133</v>
      </c>
      <c r="B86" s="101"/>
      <c r="C86" s="90">
        <f>SUM(C63,C4,C83)</f>
        <v>13922092</v>
      </c>
      <c r="D86" s="90">
        <f t="shared" si="8"/>
        <v>1847779.149246798</v>
      </c>
      <c r="E86" s="90">
        <f>SUM(E63,E4,E83)</f>
        <v>14530059</v>
      </c>
      <c r="F86" s="154">
        <f t="shared" si="5"/>
        <v>1928470.236910213</v>
      </c>
      <c r="G86" s="90">
        <f>SUM(G63,G4,G83)</f>
        <v>15074063.209999999</v>
      </c>
      <c r="H86" s="90">
        <f>SUM(H63,H4,H83)</f>
        <v>2000672.0034507932</v>
      </c>
      <c r="I86" s="90">
        <f>SUM(I63,I4,I83)</f>
        <v>1958119</v>
      </c>
      <c r="J86" s="90">
        <f>SUM(J63,J4,J83)</f>
        <v>1958119</v>
      </c>
      <c r="K86" s="91">
        <f t="shared" si="6"/>
        <v>108.27441170479266</v>
      </c>
      <c r="L86" s="92">
        <f t="shared" si="7"/>
        <v>103.74399174841618</v>
      </c>
    </row>
    <row r="87" spans="1:12" ht="12.75">
      <c r="A87" s="199" t="s">
        <v>411</v>
      </c>
      <c r="B87" s="199"/>
      <c r="C87" s="65"/>
      <c r="D87" s="65"/>
      <c r="E87" s="65"/>
      <c r="F87" s="156"/>
      <c r="G87" s="65"/>
      <c r="H87" s="65"/>
      <c r="I87" s="65"/>
      <c r="J87" s="65"/>
      <c r="K87" s="71"/>
      <c r="L87" s="66"/>
    </row>
    <row r="88" spans="1:12" ht="19.5" customHeight="1">
      <c r="A88" s="192" t="s">
        <v>168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</row>
    <row r="89" spans="1:12" s="33" customFormat="1" ht="39" customHeight="1">
      <c r="A89" s="29" t="s">
        <v>220</v>
      </c>
      <c r="B89" s="30" t="s">
        <v>221</v>
      </c>
      <c r="C89" s="31" t="s">
        <v>222</v>
      </c>
      <c r="D89" s="31" t="s">
        <v>382</v>
      </c>
      <c r="E89" s="32" t="s">
        <v>385</v>
      </c>
      <c r="F89" s="5" t="s">
        <v>374</v>
      </c>
      <c r="G89" s="32" t="s">
        <v>386</v>
      </c>
      <c r="H89" s="32" t="s">
        <v>387</v>
      </c>
      <c r="I89" s="32" t="s">
        <v>408</v>
      </c>
      <c r="J89" s="32" t="s">
        <v>409</v>
      </c>
      <c r="K89" s="5" t="s">
        <v>72</v>
      </c>
      <c r="L89" s="6" t="s">
        <v>72</v>
      </c>
    </row>
    <row r="90" spans="1:12" s="73" customFormat="1" ht="13.5" customHeight="1">
      <c r="A90" s="195">
        <v>1</v>
      </c>
      <c r="B90" s="195"/>
      <c r="C90" s="34">
        <v>2</v>
      </c>
      <c r="D90" s="34">
        <v>2</v>
      </c>
      <c r="E90" s="35">
        <v>4</v>
      </c>
      <c r="F90" s="5">
        <v>4</v>
      </c>
      <c r="G90" s="35">
        <v>5</v>
      </c>
      <c r="H90" s="35">
        <v>5</v>
      </c>
      <c r="I90" s="35"/>
      <c r="J90" s="35"/>
      <c r="K90" s="35" t="s">
        <v>73</v>
      </c>
      <c r="L90" s="72" t="s">
        <v>74</v>
      </c>
    </row>
    <row r="91" spans="1:12" ht="19.5" customHeight="1">
      <c r="A91" s="60">
        <v>1</v>
      </c>
      <c r="B91" s="60" t="s">
        <v>157</v>
      </c>
      <c r="C91" s="50">
        <v>1817531</v>
      </c>
      <c r="D91" s="50">
        <f>C91/7.5345</f>
        <v>241227.8187006437</v>
      </c>
      <c r="E91" s="50">
        <v>1791411</v>
      </c>
      <c r="F91" s="157">
        <f>E91/7.5345</f>
        <v>237761.09894485367</v>
      </c>
      <c r="G91" s="50">
        <v>814100.94</v>
      </c>
      <c r="H91" s="50">
        <f aca="true" t="shared" si="10" ref="H91:H96">G91/7.5345</f>
        <v>108049.76308978697</v>
      </c>
      <c r="I91" s="50">
        <v>162093</v>
      </c>
      <c r="J91" s="50">
        <v>162093</v>
      </c>
      <c r="K91" s="10">
        <f aca="true" t="shared" si="11" ref="K91:K96">H91/C91*100</f>
        <v>5.944864934341531</v>
      </c>
      <c r="L91" s="10">
        <f aca="true" t="shared" si="12" ref="L91:L96">H91/E91*100</f>
        <v>6.031545138987478</v>
      </c>
    </row>
    <row r="92" spans="1:12" ht="19.5" customHeight="1">
      <c r="A92" s="60">
        <v>2</v>
      </c>
      <c r="B92" s="60" t="s">
        <v>161</v>
      </c>
      <c r="C92" s="50">
        <v>13155</v>
      </c>
      <c r="D92" s="50">
        <f>C92/7.5345</f>
        <v>1745.9685446944056</v>
      </c>
      <c r="E92" s="50">
        <v>8001</v>
      </c>
      <c r="F92" s="157">
        <f>E92/7.5345</f>
        <v>1061.915190125423</v>
      </c>
      <c r="G92" s="50">
        <v>7359.77</v>
      </c>
      <c r="H92" s="50">
        <f t="shared" si="10"/>
        <v>976.8093436857124</v>
      </c>
      <c r="I92" s="50">
        <v>1331</v>
      </c>
      <c r="J92" s="50">
        <v>1331</v>
      </c>
      <c r="K92" s="10">
        <f t="shared" si="11"/>
        <v>7.425384596622671</v>
      </c>
      <c r="L92" s="10">
        <f t="shared" si="12"/>
        <v>12.208590722231126</v>
      </c>
    </row>
    <row r="93" spans="1:12" ht="19.5" customHeight="1">
      <c r="A93" s="60">
        <v>3</v>
      </c>
      <c r="B93" s="60" t="s">
        <v>158</v>
      </c>
      <c r="C93" s="50">
        <v>14241</v>
      </c>
      <c r="D93" s="50">
        <f>C93/7.5345</f>
        <v>1890.1055146326896</v>
      </c>
      <c r="E93" s="50">
        <v>13000</v>
      </c>
      <c r="F93" s="157">
        <f>E93/7.5345</f>
        <v>1725.3965093901386</v>
      </c>
      <c r="G93" s="50">
        <v>6744</v>
      </c>
      <c r="H93" s="50">
        <f t="shared" si="10"/>
        <v>895.0826199482381</v>
      </c>
      <c r="I93" s="50">
        <v>1500</v>
      </c>
      <c r="J93" s="50">
        <v>1500</v>
      </c>
      <c r="K93" s="10">
        <f t="shared" si="11"/>
        <v>6.285251175817977</v>
      </c>
      <c r="L93" s="10">
        <f t="shared" si="12"/>
        <v>6.885250922678754</v>
      </c>
    </row>
    <row r="94" spans="1:12" ht="19.5" customHeight="1">
      <c r="A94" s="60">
        <v>4</v>
      </c>
      <c r="B94" s="60" t="s">
        <v>159</v>
      </c>
      <c r="C94" s="50">
        <v>588196</v>
      </c>
      <c r="D94" s="50">
        <f>C94/7.5345</f>
        <v>78067.02501824938</v>
      </c>
      <c r="E94" s="50">
        <v>762099</v>
      </c>
      <c r="F94" s="157">
        <f>E94/7.5345</f>
        <v>101147.9195699781</v>
      </c>
      <c r="G94" s="50">
        <v>452504.78</v>
      </c>
      <c r="H94" s="50">
        <f t="shared" si="10"/>
        <v>60057.705222642515</v>
      </c>
      <c r="I94" s="50">
        <v>118120</v>
      </c>
      <c r="J94" s="50">
        <v>118120</v>
      </c>
      <c r="K94" s="10">
        <f t="shared" si="11"/>
        <v>10.210491948711402</v>
      </c>
      <c r="L94" s="10">
        <f t="shared" si="12"/>
        <v>7.880564758993584</v>
      </c>
    </row>
    <row r="95" spans="1:12" ht="19.5" customHeight="1">
      <c r="A95" s="60">
        <v>5</v>
      </c>
      <c r="B95" s="60" t="s">
        <v>160</v>
      </c>
      <c r="C95" s="50">
        <v>11488969</v>
      </c>
      <c r="D95" s="50">
        <f>C95/7.5345</f>
        <v>1524848.2314685779</v>
      </c>
      <c r="E95" s="50">
        <v>11955548</v>
      </c>
      <c r="F95" s="157">
        <f>E95/7.5345</f>
        <v>1586773.9066958656</v>
      </c>
      <c r="G95" s="50">
        <v>13793353.72</v>
      </c>
      <c r="H95" s="50">
        <f t="shared" si="10"/>
        <v>1830692.6431747295</v>
      </c>
      <c r="I95" s="50">
        <v>1675075</v>
      </c>
      <c r="J95" s="50">
        <v>1675075</v>
      </c>
      <c r="K95" s="10">
        <f t="shared" si="11"/>
        <v>15.934350968957526</v>
      </c>
      <c r="L95" s="10">
        <f t="shared" si="12"/>
        <v>15.312494610658831</v>
      </c>
    </row>
    <row r="96" spans="1:12" ht="19.5" customHeight="1">
      <c r="A96" s="60"/>
      <c r="B96" s="62" t="s">
        <v>162</v>
      </c>
      <c r="C96" s="50">
        <f>SUM(C91:C95)</f>
        <v>13922092</v>
      </c>
      <c r="D96" s="50">
        <f>SUM(D91:D95)</f>
        <v>1847779.149246798</v>
      </c>
      <c r="E96" s="63">
        <f>SUM(E91:E95)</f>
        <v>14530059</v>
      </c>
      <c r="F96" s="158">
        <f>SUM(F91:F95)</f>
        <v>1928470.2369102128</v>
      </c>
      <c r="G96" s="63">
        <f>SUM(G91:G95)</f>
        <v>15074063.21</v>
      </c>
      <c r="H96" s="50">
        <f t="shared" si="10"/>
        <v>2000672.003450793</v>
      </c>
      <c r="I96" s="63">
        <f>SUM(I91:I95)</f>
        <v>1958119</v>
      </c>
      <c r="J96" s="63">
        <f>SUM(J91:J95)</f>
        <v>1958119</v>
      </c>
      <c r="K96" s="10">
        <f t="shared" si="11"/>
        <v>14.370484000901538</v>
      </c>
      <c r="L96" s="10">
        <f t="shared" si="12"/>
        <v>13.769193940993585</v>
      </c>
    </row>
  </sheetData>
  <sheetProtection/>
  <mergeCells count="5">
    <mergeCell ref="A90:B90"/>
    <mergeCell ref="A1:L1"/>
    <mergeCell ref="A3:B3"/>
    <mergeCell ref="A88:L8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38" r:id="rId1"/>
  <rowBreaks count="1" manualBreakCount="1">
    <brk id="87" max="7" man="1"/>
  </rowBreaks>
  <ignoredErrors>
    <ignoredError sqref="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5"/>
  <sheetViews>
    <sheetView showGridLines="0" zoomScalePageLayoutView="0" workbookViewId="0" topLeftCell="A196">
      <selection activeCell="J282" sqref="J282"/>
    </sheetView>
  </sheetViews>
  <sheetFormatPr defaultColWidth="8.8515625" defaultRowHeight="27" customHeight="1"/>
  <cols>
    <col min="1" max="1" width="9.421875" style="103" customWidth="1"/>
    <col min="2" max="2" width="13.140625" style="103" customWidth="1"/>
    <col min="3" max="3" width="47.421875" style="103" customWidth="1"/>
    <col min="4" max="4" width="15.140625" style="122" customWidth="1"/>
    <col min="5" max="6" width="14.8515625" style="123" customWidth="1"/>
    <col min="7" max="8" width="16.57421875" style="123" customWidth="1"/>
    <col min="9" max="10" width="15.00390625" style="166" customWidth="1"/>
    <col min="11" max="12" width="13.7109375" style="123" customWidth="1"/>
    <col min="13" max="13" width="11.7109375" style="104" customWidth="1"/>
    <col min="14" max="14" width="11.140625" style="104" customWidth="1"/>
    <col min="15" max="17" width="11.140625" style="103" customWidth="1"/>
    <col min="18" max="16384" width="8.8515625" style="103" customWidth="1"/>
  </cols>
  <sheetData>
    <row r="1" spans="1:14" ht="27" customHeight="1">
      <c r="A1" s="203" t="s">
        <v>381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s="104" customFormat="1" ht="27" customHeight="1">
      <c r="A2" s="169"/>
      <c r="B2" s="200" t="s">
        <v>0</v>
      </c>
      <c r="C2" s="201"/>
      <c r="D2" s="169" t="s">
        <v>67</v>
      </c>
      <c r="E2" s="164" t="s">
        <v>236</v>
      </c>
      <c r="F2" s="164" t="s">
        <v>359</v>
      </c>
      <c r="G2" s="164" t="s">
        <v>360</v>
      </c>
      <c r="H2" s="164" t="s">
        <v>361</v>
      </c>
      <c r="I2" s="167" t="s">
        <v>375</v>
      </c>
      <c r="J2" s="167" t="s">
        <v>362</v>
      </c>
      <c r="K2" s="164" t="s">
        <v>377</v>
      </c>
      <c r="L2" s="164" t="s">
        <v>378</v>
      </c>
      <c r="M2" s="169" t="s">
        <v>68</v>
      </c>
      <c r="N2" s="169" t="s">
        <v>69</v>
      </c>
    </row>
    <row r="3" spans="1:15" s="106" customFormat="1" ht="14.25" customHeight="1">
      <c r="A3" s="170"/>
      <c r="B3" s="202" t="s">
        <v>1</v>
      </c>
      <c r="C3" s="201"/>
      <c r="D3" s="171"/>
      <c r="E3" s="165">
        <v>2</v>
      </c>
      <c r="F3" s="165">
        <v>3</v>
      </c>
      <c r="G3" s="165">
        <v>4</v>
      </c>
      <c r="H3" s="165">
        <v>5</v>
      </c>
      <c r="I3" s="168">
        <v>6</v>
      </c>
      <c r="J3" s="168">
        <v>7</v>
      </c>
      <c r="K3" s="165">
        <v>8</v>
      </c>
      <c r="L3" s="165">
        <v>9</v>
      </c>
      <c r="M3" s="171" t="s">
        <v>402</v>
      </c>
      <c r="N3" s="171" t="s">
        <v>401</v>
      </c>
      <c r="O3" s="105"/>
    </row>
    <row r="4" spans="1:14" s="112" customFormat="1" ht="27" customHeight="1">
      <c r="A4" s="107"/>
      <c r="B4" s="108"/>
      <c r="C4" s="108" t="s">
        <v>223</v>
      </c>
      <c r="D4" s="109"/>
      <c r="E4" s="110">
        <f>SUM(E5+E85+E96+E271+E282+E294+E310+E328+E341)</f>
        <v>13922092</v>
      </c>
      <c r="F4" s="110">
        <f>SUM(F5+F85+F96+F271+F282+F294+F310+F328+F341)</f>
        <v>1860686.8356891626</v>
      </c>
      <c r="G4" s="110">
        <f>SUM(G5+G85+G96+G271+G282+G294+G310+G328+G341)</f>
        <v>14530059</v>
      </c>
      <c r="H4" s="110">
        <f>SUM(H5+H85+H96+H271+H282+H294+H310+H328+H341)</f>
        <v>1928470.2369102133</v>
      </c>
      <c r="I4" s="120">
        <f>SUM(I5+I85+I96+I271+I282+I294+I310+I328+I341+I358)</f>
        <v>15074063.21</v>
      </c>
      <c r="J4" s="120">
        <f>SUM(J5+J85+J96+J271+J282+J294+J310+J328+J341+J358)</f>
        <v>2000672</v>
      </c>
      <c r="K4" s="110">
        <f>SUM(K5+K85+K96+K271+K282+K294+K310+K328+K341)</f>
        <v>1958119</v>
      </c>
      <c r="L4" s="110">
        <f>SUM(L5+L85+L96+L271+L282+L294+L310+L328+L341)</f>
        <v>1958119</v>
      </c>
      <c r="M4" s="111">
        <f>I4/E4*100</f>
        <v>108.27441170479264</v>
      </c>
      <c r="N4" s="111">
        <f>J4/H4*100</f>
        <v>103.74399156947676</v>
      </c>
    </row>
    <row r="5" spans="1:14" ht="27" customHeight="1">
      <c r="A5" s="172">
        <v>2101</v>
      </c>
      <c r="B5" s="173" t="s">
        <v>2</v>
      </c>
      <c r="C5" s="172" t="s">
        <v>234</v>
      </c>
      <c r="D5" s="173"/>
      <c r="E5" s="151">
        <f aca="true" t="shared" si="0" ref="E5:L5">SUM(E6,E35,E45,E62,)</f>
        <v>10261406</v>
      </c>
      <c r="F5" s="151">
        <f t="shared" si="0"/>
        <v>1361922.6226026942</v>
      </c>
      <c r="G5" s="151">
        <f t="shared" si="0"/>
        <v>10572382</v>
      </c>
      <c r="H5" s="151">
        <f t="shared" si="0"/>
        <v>1403196.230672241</v>
      </c>
      <c r="I5" s="152">
        <f t="shared" si="0"/>
        <v>11294343.570000002</v>
      </c>
      <c r="J5" s="152">
        <f t="shared" si="0"/>
        <v>1499017</v>
      </c>
      <c r="K5" s="151">
        <f t="shared" si="0"/>
        <v>1499017</v>
      </c>
      <c r="L5" s="151">
        <f t="shared" si="0"/>
        <v>1499017</v>
      </c>
      <c r="M5" s="153">
        <f aca="true" t="shared" si="1" ref="M5:M68">I5/E5*100</f>
        <v>110.06623819386935</v>
      </c>
      <c r="N5" s="111">
        <f aca="true" t="shared" si="2" ref="N5:N68">J5/H5*100</f>
        <v>106.82875047931488</v>
      </c>
    </row>
    <row r="6" spans="1:14" ht="27" customHeight="1">
      <c r="A6" s="174" t="s">
        <v>237</v>
      </c>
      <c r="B6" s="175" t="s">
        <v>3</v>
      </c>
      <c r="C6" s="174" t="s">
        <v>235</v>
      </c>
      <c r="D6" s="176"/>
      <c r="E6" s="177">
        <f aca="true" t="shared" si="3" ref="E6:L6">E7</f>
        <v>372168</v>
      </c>
      <c r="F6" s="177">
        <f t="shared" si="3"/>
        <v>49395.182162054545</v>
      </c>
      <c r="G6" s="177">
        <f t="shared" si="3"/>
        <v>372168</v>
      </c>
      <c r="H6" s="177">
        <f t="shared" si="3"/>
        <v>49395.18216205455</v>
      </c>
      <c r="I6" s="177">
        <f t="shared" si="3"/>
        <v>372166.62999999995</v>
      </c>
      <c r="J6" s="177">
        <f t="shared" si="3"/>
        <v>49395</v>
      </c>
      <c r="K6" s="177">
        <f t="shared" si="3"/>
        <v>49395</v>
      </c>
      <c r="L6" s="177">
        <f t="shared" si="3"/>
        <v>49395</v>
      </c>
      <c r="M6" s="178">
        <f t="shared" si="1"/>
        <v>99.99963188667482</v>
      </c>
      <c r="N6" s="111">
        <f t="shared" si="2"/>
        <v>99.99963121493518</v>
      </c>
    </row>
    <row r="7" spans="1:14" ht="27" customHeight="1">
      <c r="A7" s="114"/>
      <c r="B7" s="113">
        <v>3</v>
      </c>
      <c r="C7" s="113" t="s">
        <v>170</v>
      </c>
      <c r="D7" s="115"/>
      <c r="E7" s="116">
        <f aca="true" t="shared" si="4" ref="E7:L7">SUM(E8,E32)</f>
        <v>372168</v>
      </c>
      <c r="F7" s="116">
        <f t="shared" si="4"/>
        <v>49395.182162054545</v>
      </c>
      <c r="G7" s="116">
        <f t="shared" si="4"/>
        <v>372168</v>
      </c>
      <c r="H7" s="116">
        <f t="shared" si="4"/>
        <v>49395.18216205455</v>
      </c>
      <c r="I7" s="121">
        <f t="shared" si="4"/>
        <v>372166.62999999995</v>
      </c>
      <c r="J7" s="121">
        <f t="shared" si="4"/>
        <v>49395</v>
      </c>
      <c r="K7" s="116">
        <f t="shared" si="4"/>
        <v>49395</v>
      </c>
      <c r="L7" s="116">
        <f t="shared" si="4"/>
        <v>49395</v>
      </c>
      <c r="M7" s="111">
        <f t="shared" si="1"/>
        <v>99.99963188667482</v>
      </c>
      <c r="N7" s="111">
        <f t="shared" si="2"/>
        <v>99.99963121493518</v>
      </c>
    </row>
    <row r="8" spans="1:14" ht="27" customHeight="1">
      <c r="A8" s="114"/>
      <c r="B8" s="113">
        <v>32</v>
      </c>
      <c r="C8" s="113" t="s">
        <v>169</v>
      </c>
      <c r="D8" s="115"/>
      <c r="E8" s="116">
        <f>SUM(E9,E13,E18,E28)</f>
        <v>363440</v>
      </c>
      <c r="F8" s="116">
        <f>SUM(F9,F13,F18,F28)</f>
        <v>48236.77749021169</v>
      </c>
      <c r="G8" s="116">
        <f>SUM(G9,G13,G18,G28)</f>
        <v>363168</v>
      </c>
      <c r="H8" s="150">
        <f aca="true" t="shared" si="5" ref="H8:H68">G8/7.5345</f>
        <v>48200.676886322915</v>
      </c>
      <c r="I8" s="121">
        <f>SUM(I9,I13,I18,I28)</f>
        <v>358604.52999999997</v>
      </c>
      <c r="J8" s="121">
        <f>SUM(J9,J13,J18,J28)</f>
        <v>47595</v>
      </c>
      <c r="K8" s="116">
        <v>47595</v>
      </c>
      <c r="L8" s="116">
        <v>47595</v>
      </c>
      <c r="M8" s="111">
        <f t="shared" si="1"/>
        <v>98.66952729473914</v>
      </c>
      <c r="N8" s="111">
        <f t="shared" si="2"/>
        <v>98.74342659595558</v>
      </c>
    </row>
    <row r="9" spans="1:14" ht="27" customHeight="1">
      <c r="A9" s="114"/>
      <c r="B9" s="113" t="s">
        <v>5</v>
      </c>
      <c r="C9" s="113" t="s">
        <v>6</v>
      </c>
      <c r="D9" s="115"/>
      <c r="E9" s="116">
        <f>SUM(E10:E12)</f>
        <v>38942</v>
      </c>
      <c r="F9" s="116">
        <f>SUM(F10:F12)</f>
        <v>5168.491605282367</v>
      </c>
      <c r="G9" s="116">
        <v>46218</v>
      </c>
      <c r="H9" s="150">
        <f t="shared" si="5"/>
        <v>6134.182759307187</v>
      </c>
      <c r="I9" s="120">
        <v>44754.93</v>
      </c>
      <c r="J9" s="120">
        <v>5940</v>
      </c>
      <c r="K9" s="116"/>
      <c r="L9" s="116"/>
      <c r="M9" s="111">
        <f t="shared" si="1"/>
        <v>114.92714806635509</v>
      </c>
      <c r="N9" s="111">
        <f t="shared" si="2"/>
        <v>96.83441516292353</v>
      </c>
    </row>
    <row r="10" spans="1:14" ht="27" customHeight="1">
      <c r="A10" s="118"/>
      <c r="B10" s="118" t="s">
        <v>8</v>
      </c>
      <c r="C10" s="118" t="s">
        <v>9</v>
      </c>
      <c r="D10" s="119">
        <v>48005</v>
      </c>
      <c r="E10" s="117">
        <v>28278</v>
      </c>
      <c r="F10" s="110">
        <f aca="true" t="shared" si="6" ref="F10:F67">E10/7.5345</f>
        <v>3753.1355763487954</v>
      </c>
      <c r="G10" s="120"/>
      <c r="H10" s="110">
        <f t="shared" si="5"/>
        <v>0</v>
      </c>
      <c r="I10" s="120"/>
      <c r="J10" s="120"/>
      <c r="K10" s="120"/>
      <c r="L10" s="120"/>
      <c r="M10" s="111">
        <f t="shared" si="1"/>
        <v>0</v>
      </c>
      <c r="N10" s="111" t="e">
        <f t="shared" si="2"/>
        <v>#DIV/0!</v>
      </c>
    </row>
    <row r="11" spans="1:14" ht="27" customHeight="1">
      <c r="A11" s="118"/>
      <c r="B11" s="118" t="s">
        <v>35</v>
      </c>
      <c r="C11" s="118" t="s">
        <v>36</v>
      </c>
      <c r="D11" s="119">
        <v>48005</v>
      </c>
      <c r="E11" s="117">
        <v>6736</v>
      </c>
      <c r="F11" s="110">
        <f t="shared" si="6"/>
        <v>894.020837480921</v>
      </c>
      <c r="G11" s="120"/>
      <c r="H11" s="110">
        <f t="shared" si="5"/>
        <v>0</v>
      </c>
      <c r="I11" s="120"/>
      <c r="J11" s="120"/>
      <c r="K11" s="120"/>
      <c r="L11" s="120"/>
      <c r="M11" s="111">
        <f t="shared" si="1"/>
        <v>0</v>
      </c>
      <c r="N11" s="111" t="e">
        <f t="shared" si="2"/>
        <v>#DIV/0!</v>
      </c>
    </row>
    <row r="12" spans="1:14" ht="27" customHeight="1">
      <c r="A12" s="118"/>
      <c r="B12" s="118">
        <v>3214</v>
      </c>
      <c r="C12" s="118" t="s">
        <v>242</v>
      </c>
      <c r="D12" s="119">
        <v>48005</v>
      </c>
      <c r="E12" s="117">
        <v>3928</v>
      </c>
      <c r="F12" s="110">
        <f t="shared" si="6"/>
        <v>521.3351914526511</v>
      </c>
      <c r="G12" s="120"/>
      <c r="H12" s="110">
        <f t="shared" si="5"/>
        <v>0</v>
      </c>
      <c r="I12" s="120"/>
      <c r="J12" s="120"/>
      <c r="K12" s="120"/>
      <c r="L12" s="120"/>
      <c r="M12" s="111">
        <f t="shared" si="1"/>
        <v>0</v>
      </c>
      <c r="N12" s="111" t="e">
        <f t="shared" si="2"/>
        <v>#DIV/0!</v>
      </c>
    </row>
    <row r="13" spans="1:14" ht="27" customHeight="1">
      <c r="A13" s="114"/>
      <c r="B13" s="113" t="s">
        <v>37</v>
      </c>
      <c r="C13" s="113" t="s">
        <v>38</v>
      </c>
      <c r="D13" s="115"/>
      <c r="E13" s="116">
        <f>SUM(E14:E17)</f>
        <v>143886</v>
      </c>
      <c r="F13" s="116">
        <f>SUM(F14:F17)</f>
        <v>19096.954011546884</v>
      </c>
      <c r="G13" s="120">
        <v>127000</v>
      </c>
      <c r="H13" s="110">
        <f t="shared" si="5"/>
        <v>16855.79666865751</v>
      </c>
      <c r="I13" s="120">
        <v>101414.37</v>
      </c>
      <c r="J13" s="120">
        <v>13460</v>
      </c>
      <c r="K13" s="121"/>
      <c r="L13" s="121"/>
      <c r="M13" s="111">
        <f t="shared" si="1"/>
        <v>70.48244443517785</v>
      </c>
      <c r="N13" s="111">
        <f t="shared" si="2"/>
        <v>79.85383464566928</v>
      </c>
    </row>
    <row r="14" spans="1:14" ht="27" customHeight="1">
      <c r="A14" s="118"/>
      <c r="B14" s="118" t="s">
        <v>46</v>
      </c>
      <c r="C14" s="118" t="s">
        <v>47</v>
      </c>
      <c r="D14" s="119">
        <v>48005</v>
      </c>
      <c r="E14" s="117">
        <v>122832</v>
      </c>
      <c r="F14" s="110">
        <f t="shared" si="6"/>
        <v>16302.608003185347</v>
      </c>
      <c r="G14" s="120"/>
      <c r="H14" s="110">
        <f t="shared" si="5"/>
        <v>0</v>
      </c>
      <c r="I14" s="120"/>
      <c r="J14" s="120"/>
      <c r="K14" s="120"/>
      <c r="L14" s="120"/>
      <c r="M14" s="111">
        <f t="shared" si="1"/>
        <v>0</v>
      </c>
      <c r="N14" s="111" t="e">
        <f t="shared" si="2"/>
        <v>#DIV/0!</v>
      </c>
    </row>
    <row r="15" spans="1:14" ht="27" customHeight="1">
      <c r="A15" s="118"/>
      <c r="B15" s="118" t="s">
        <v>48</v>
      </c>
      <c r="C15" s="118" t="s">
        <v>49</v>
      </c>
      <c r="D15" s="119">
        <v>48005</v>
      </c>
      <c r="E15" s="117">
        <v>6680</v>
      </c>
      <c r="F15" s="110">
        <f t="shared" si="6"/>
        <v>886.5883602097019</v>
      </c>
      <c r="G15" s="120"/>
      <c r="H15" s="110">
        <f t="shared" si="5"/>
        <v>0</v>
      </c>
      <c r="I15" s="120"/>
      <c r="J15" s="120"/>
      <c r="K15" s="120"/>
      <c r="L15" s="120"/>
      <c r="M15" s="111">
        <f t="shared" si="1"/>
        <v>0</v>
      </c>
      <c r="N15" s="111" t="e">
        <f t="shared" si="2"/>
        <v>#DIV/0!</v>
      </c>
    </row>
    <row r="16" spans="1:14" ht="27" customHeight="1">
      <c r="A16" s="118"/>
      <c r="B16" s="118" t="s">
        <v>50</v>
      </c>
      <c r="C16" s="118" t="s">
        <v>51</v>
      </c>
      <c r="D16" s="119">
        <v>48005</v>
      </c>
      <c r="E16" s="117">
        <v>12616</v>
      </c>
      <c r="F16" s="110">
        <f t="shared" si="6"/>
        <v>1674.4309509589223</v>
      </c>
      <c r="G16" s="120"/>
      <c r="H16" s="110">
        <f t="shared" si="5"/>
        <v>0</v>
      </c>
      <c r="I16" s="120"/>
      <c r="J16" s="120"/>
      <c r="K16" s="120"/>
      <c r="L16" s="120"/>
      <c r="M16" s="111">
        <f t="shared" si="1"/>
        <v>0</v>
      </c>
      <c r="N16" s="111" t="e">
        <f t="shared" si="2"/>
        <v>#DIV/0!</v>
      </c>
    </row>
    <row r="17" spans="1:14" ht="27" customHeight="1">
      <c r="A17" s="118"/>
      <c r="B17" s="118" t="s">
        <v>39</v>
      </c>
      <c r="C17" s="118" t="s">
        <v>40</v>
      </c>
      <c r="D17" s="119">
        <v>48005</v>
      </c>
      <c r="E17" s="117">
        <v>1758</v>
      </c>
      <c r="F17" s="110">
        <f t="shared" si="6"/>
        <v>233.32669719291258</v>
      </c>
      <c r="G17" s="120"/>
      <c r="H17" s="110">
        <f t="shared" si="5"/>
        <v>0</v>
      </c>
      <c r="I17" s="120"/>
      <c r="J17" s="120"/>
      <c r="K17" s="120"/>
      <c r="L17" s="120"/>
      <c r="M17" s="111">
        <f t="shared" si="1"/>
        <v>0</v>
      </c>
      <c r="N17" s="111" t="e">
        <f t="shared" si="2"/>
        <v>#DIV/0!</v>
      </c>
    </row>
    <row r="18" spans="1:14" ht="27" customHeight="1">
      <c r="A18" s="114"/>
      <c r="B18" s="113" t="s">
        <v>14</v>
      </c>
      <c r="C18" s="113" t="s">
        <v>15</v>
      </c>
      <c r="D18" s="115"/>
      <c r="E18" s="116">
        <f>SUM(E19:E27)</f>
        <v>166953</v>
      </c>
      <c r="F18" s="116">
        <f>SUM(F19:F27)</f>
        <v>22158.47103324706</v>
      </c>
      <c r="G18" s="120">
        <v>177750</v>
      </c>
      <c r="H18" s="110">
        <f t="shared" si="5"/>
        <v>23591.47919569978</v>
      </c>
      <c r="I18" s="120">
        <v>200191.67</v>
      </c>
      <c r="J18" s="120">
        <v>26570</v>
      </c>
      <c r="K18" s="121"/>
      <c r="L18" s="121"/>
      <c r="M18" s="111">
        <f t="shared" si="1"/>
        <v>119.90899834085043</v>
      </c>
      <c r="N18" s="111">
        <f t="shared" si="2"/>
        <v>112.62540928270045</v>
      </c>
    </row>
    <row r="19" spans="1:14" ht="27" customHeight="1">
      <c r="A19" s="118"/>
      <c r="B19" s="118" t="s">
        <v>52</v>
      </c>
      <c r="C19" s="118" t="s">
        <v>53</v>
      </c>
      <c r="D19" s="119">
        <v>48005</v>
      </c>
      <c r="E19" s="117">
        <v>35676</v>
      </c>
      <c r="F19" s="110">
        <f t="shared" si="6"/>
        <v>4735.018913000199</v>
      </c>
      <c r="G19" s="120"/>
      <c r="H19" s="110">
        <f t="shared" si="5"/>
        <v>0</v>
      </c>
      <c r="I19" s="120"/>
      <c r="J19" s="120"/>
      <c r="K19" s="120"/>
      <c r="L19" s="120"/>
      <c r="M19" s="111">
        <f t="shared" si="1"/>
        <v>0</v>
      </c>
      <c r="N19" s="111" t="e">
        <f t="shared" si="2"/>
        <v>#DIV/0!</v>
      </c>
    </row>
    <row r="20" spans="1:14" ht="27" customHeight="1">
      <c r="A20" s="118"/>
      <c r="B20" s="118" t="s">
        <v>22</v>
      </c>
      <c r="C20" s="118" t="s">
        <v>23</v>
      </c>
      <c r="D20" s="119">
        <v>48005</v>
      </c>
      <c r="E20" s="117">
        <v>19030</v>
      </c>
      <c r="F20" s="110">
        <f>E20/7.5345</f>
        <v>2525.715044130334</v>
      </c>
      <c r="G20" s="120"/>
      <c r="H20" s="110">
        <f t="shared" si="5"/>
        <v>0</v>
      </c>
      <c r="I20" s="120"/>
      <c r="J20" s="120"/>
      <c r="K20" s="120"/>
      <c r="L20" s="120"/>
      <c r="M20" s="111">
        <f t="shared" si="1"/>
        <v>0</v>
      </c>
      <c r="N20" s="111" t="e">
        <f t="shared" si="2"/>
        <v>#DIV/0!</v>
      </c>
    </row>
    <row r="21" spans="1:14" ht="27" customHeight="1">
      <c r="A21" s="118"/>
      <c r="B21" s="118" t="s">
        <v>16</v>
      </c>
      <c r="C21" s="118" t="s">
        <v>45</v>
      </c>
      <c r="D21" s="119">
        <v>48005</v>
      </c>
      <c r="E21" s="117">
        <v>1346</v>
      </c>
      <c r="F21" s="110">
        <f t="shared" si="6"/>
        <v>178.64490012608667</v>
      </c>
      <c r="G21" s="120"/>
      <c r="H21" s="110">
        <f t="shared" si="5"/>
        <v>0</v>
      </c>
      <c r="I21" s="120"/>
      <c r="J21" s="120"/>
      <c r="K21" s="120"/>
      <c r="L21" s="120"/>
      <c r="M21" s="111">
        <f t="shared" si="1"/>
        <v>0</v>
      </c>
      <c r="N21" s="111" t="e">
        <f t="shared" si="2"/>
        <v>#DIV/0!</v>
      </c>
    </row>
    <row r="22" spans="1:14" ht="27" customHeight="1">
      <c r="A22" s="118"/>
      <c r="B22" s="118" t="s">
        <v>41</v>
      </c>
      <c r="C22" s="118" t="s">
        <v>54</v>
      </c>
      <c r="D22" s="119">
        <v>48005</v>
      </c>
      <c r="E22" s="117">
        <v>56777</v>
      </c>
      <c r="F22" s="110">
        <f t="shared" si="6"/>
        <v>7535.602893357223</v>
      </c>
      <c r="G22" s="120"/>
      <c r="H22" s="110">
        <f t="shared" si="5"/>
        <v>0</v>
      </c>
      <c r="I22" s="120"/>
      <c r="J22" s="120"/>
      <c r="K22" s="120"/>
      <c r="L22" s="120"/>
      <c r="M22" s="111">
        <f t="shared" si="1"/>
        <v>0</v>
      </c>
      <c r="N22" s="111" t="e">
        <f t="shared" si="2"/>
        <v>#DIV/0!</v>
      </c>
    </row>
    <row r="23" spans="1:14" ht="27" customHeight="1">
      <c r="A23" s="118"/>
      <c r="B23" s="118">
        <v>3235</v>
      </c>
      <c r="C23" s="118" t="s">
        <v>243</v>
      </c>
      <c r="D23" s="119">
        <v>48005</v>
      </c>
      <c r="E23" s="117">
        <v>3650</v>
      </c>
      <c r="F23" s="110">
        <f t="shared" si="6"/>
        <v>484.43825071338506</v>
      </c>
      <c r="G23" s="120"/>
      <c r="H23" s="110">
        <f t="shared" si="5"/>
        <v>0</v>
      </c>
      <c r="I23" s="120"/>
      <c r="J23" s="120"/>
      <c r="K23" s="120"/>
      <c r="L23" s="120"/>
      <c r="M23" s="111">
        <f t="shared" si="1"/>
        <v>0</v>
      </c>
      <c r="N23" s="111" t="e">
        <f t="shared" si="2"/>
        <v>#DIV/0!</v>
      </c>
    </row>
    <row r="24" spans="1:14" ht="27" customHeight="1">
      <c r="A24" s="118"/>
      <c r="B24" s="118" t="s">
        <v>42</v>
      </c>
      <c r="C24" s="118" t="s">
        <v>59</v>
      </c>
      <c r="D24" s="119">
        <v>48005</v>
      </c>
      <c r="E24" s="117">
        <v>6583</v>
      </c>
      <c r="F24" s="110">
        <f t="shared" si="6"/>
        <v>873.7142477934833</v>
      </c>
      <c r="G24" s="120"/>
      <c r="H24" s="110">
        <f t="shared" si="5"/>
        <v>0</v>
      </c>
      <c r="I24" s="120"/>
      <c r="J24" s="120"/>
      <c r="K24" s="120"/>
      <c r="L24" s="120"/>
      <c r="M24" s="111">
        <f t="shared" si="1"/>
        <v>0</v>
      </c>
      <c r="N24" s="111" t="e">
        <f t="shared" si="2"/>
        <v>#DIV/0!</v>
      </c>
    </row>
    <row r="25" spans="1:14" ht="27" customHeight="1">
      <c r="A25" s="118"/>
      <c r="B25" s="118" t="s">
        <v>18</v>
      </c>
      <c r="C25" s="118" t="s">
        <v>19</v>
      </c>
      <c r="D25" s="119">
        <v>48005</v>
      </c>
      <c r="E25" s="117">
        <v>7024</v>
      </c>
      <c r="F25" s="110">
        <f t="shared" si="6"/>
        <v>932.2450063043334</v>
      </c>
      <c r="G25" s="120"/>
      <c r="H25" s="110">
        <f t="shared" si="5"/>
        <v>0</v>
      </c>
      <c r="I25" s="120"/>
      <c r="J25" s="120"/>
      <c r="K25" s="120"/>
      <c r="L25" s="120"/>
      <c r="M25" s="111">
        <f t="shared" si="1"/>
        <v>0</v>
      </c>
      <c r="N25" s="111" t="e">
        <f t="shared" si="2"/>
        <v>#DIV/0!</v>
      </c>
    </row>
    <row r="26" spans="1:14" ht="27" customHeight="1">
      <c r="A26" s="118"/>
      <c r="B26" s="118" t="s">
        <v>28</v>
      </c>
      <c r="C26" s="118" t="s">
        <v>29</v>
      </c>
      <c r="D26" s="119">
        <v>48005</v>
      </c>
      <c r="E26" s="117">
        <v>28910</v>
      </c>
      <c r="F26" s="110">
        <f t="shared" si="6"/>
        <v>3837.016391266839</v>
      </c>
      <c r="G26" s="120"/>
      <c r="H26" s="110">
        <f t="shared" si="5"/>
        <v>0</v>
      </c>
      <c r="I26" s="120"/>
      <c r="J26" s="120"/>
      <c r="K26" s="120"/>
      <c r="L26" s="120"/>
      <c r="M26" s="111">
        <f t="shared" si="1"/>
        <v>0</v>
      </c>
      <c r="N26" s="111" t="e">
        <f t="shared" si="2"/>
        <v>#DIV/0!</v>
      </c>
    </row>
    <row r="27" spans="1:14" ht="27" customHeight="1">
      <c r="A27" s="118"/>
      <c r="B27" s="118" t="s">
        <v>20</v>
      </c>
      <c r="C27" s="118" t="s">
        <v>21</v>
      </c>
      <c r="D27" s="119">
        <v>48005</v>
      </c>
      <c r="E27" s="117">
        <v>7957</v>
      </c>
      <c r="F27" s="110">
        <f t="shared" si="6"/>
        <v>1056.0753865551794</v>
      </c>
      <c r="G27" s="120"/>
      <c r="H27" s="110">
        <f t="shared" si="5"/>
        <v>0</v>
      </c>
      <c r="I27" s="120"/>
      <c r="J27" s="120"/>
      <c r="K27" s="120"/>
      <c r="L27" s="120"/>
      <c r="M27" s="111">
        <f t="shared" si="1"/>
        <v>0</v>
      </c>
      <c r="N27" s="111" t="e">
        <f t="shared" si="2"/>
        <v>#DIV/0!</v>
      </c>
    </row>
    <row r="28" spans="1:14" ht="27" customHeight="1">
      <c r="A28" s="114"/>
      <c r="B28" s="113" t="s">
        <v>10</v>
      </c>
      <c r="C28" s="113" t="s">
        <v>11</v>
      </c>
      <c r="D28" s="115"/>
      <c r="E28" s="116">
        <f>SUM(E29:E31)</f>
        <v>13659</v>
      </c>
      <c r="F28" s="116">
        <f>SUM(F29:F31)</f>
        <v>1812.8608401353772</v>
      </c>
      <c r="G28" s="120">
        <v>12200</v>
      </c>
      <c r="H28" s="110">
        <f t="shared" si="5"/>
        <v>1619.2182626584377</v>
      </c>
      <c r="I28" s="120">
        <v>12243.56</v>
      </c>
      <c r="J28" s="120">
        <v>1625</v>
      </c>
      <c r="K28" s="121"/>
      <c r="L28" s="121"/>
      <c r="M28" s="111">
        <f t="shared" si="1"/>
        <v>89.63730873416795</v>
      </c>
      <c r="N28" s="111">
        <f t="shared" si="2"/>
        <v>100.35706967213116</v>
      </c>
    </row>
    <row r="29" spans="1:14" ht="27" customHeight="1">
      <c r="A29" s="118"/>
      <c r="B29" s="118">
        <v>3293</v>
      </c>
      <c r="C29" s="118" t="s">
        <v>241</v>
      </c>
      <c r="D29" s="119">
        <v>48005</v>
      </c>
      <c r="E29" s="117">
        <v>663</v>
      </c>
      <c r="F29" s="110">
        <f t="shared" si="6"/>
        <v>87.99522197889706</v>
      </c>
      <c r="G29" s="120"/>
      <c r="H29" s="110">
        <f t="shared" si="5"/>
        <v>0</v>
      </c>
      <c r="I29" s="120"/>
      <c r="J29" s="120"/>
      <c r="K29" s="120"/>
      <c r="L29" s="120"/>
      <c r="M29" s="111">
        <f t="shared" si="1"/>
        <v>0</v>
      </c>
      <c r="N29" s="111" t="e">
        <f t="shared" si="2"/>
        <v>#DIV/0!</v>
      </c>
    </row>
    <row r="30" spans="1:14" ht="27" customHeight="1">
      <c r="A30" s="118"/>
      <c r="B30" s="118">
        <v>3294</v>
      </c>
      <c r="C30" s="118" t="s">
        <v>56</v>
      </c>
      <c r="D30" s="119">
        <v>48005</v>
      </c>
      <c r="E30" s="117">
        <v>1000</v>
      </c>
      <c r="F30" s="110">
        <f t="shared" si="6"/>
        <v>132.72280841462606</v>
      </c>
      <c r="G30" s="120"/>
      <c r="H30" s="110">
        <f t="shared" si="5"/>
        <v>0</v>
      </c>
      <c r="I30" s="120"/>
      <c r="J30" s="120"/>
      <c r="K30" s="120"/>
      <c r="L30" s="120"/>
      <c r="M30" s="111">
        <f t="shared" si="1"/>
        <v>0</v>
      </c>
      <c r="N30" s="111" t="e">
        <f t="shared" si="2"/>
        <v>#DIV/0!</v>
      </c>
    </row>
    <row r="31" spans="1:14" ht="27" customHeight="1">
      <c r="A31" s="118"/>
      <c r="B31" s="118" t="s">
        <v>17</v>
      </c>
      <c r="C31" s="118" t="s">
        <v>30</v>
      </c>
      <c r="D31" s="119">
        <v>48005</v>
      </c>
      <c r="E31" s="117">
        <v>11996</v>
      </c>
      <c r="F31" s="110">
        <f t="shared" si="6"/>
        <v>1592.142809741854</v>
      </c>
      <c r="G31" s="120"/>
      <c r="H31" s="110">
        <f t="shared" si="5"/>
        <v>0</v>
      </c>
      <c r="I31" s="120"/>
      <c r="J31" s="120"/>
      <c r="K31" s="120"/>
      <c r="L31" s="120"/>
      <c r="M31" s="111">
        <f t="shared" si="1"/>
        <v>0</v>
      </c>
      <c r="N31" s="111" t="e">
        <f t="shared" si="2"/>
        <v>#DIV/0!</v>
      </c>
    </row>
    <row r="32" spans="1:14" ht="27" customHeight="1">
      <c r="A32" s="114"/>
      <c r="B32" s="113">
        <v>34</v>
      </c>
      <c r="C32" s="113" t="s">
        <v>171</v>
      </c>
      <c r="D32" s="115"/>
      <c r="E32" s="116">
        <f aca="true" t="shared" si="7" ref="E32:J32">E33</f>
        <v>8728</v>
      </c>
      <c r="F32" s="116">
        <f t="shared" si="7"/>
        <v>1158.404671842856</v>
      </c>
      <c r="G32" s="121">
        <f t="shared" si="7"/>
        <v>9000</v>
      </c>
      <c r="H32" s="121">
        <f t="shared" si="7"/>
        <v>1194.5052757316344</v>
      </c>
      <c r="I32" s="121">
        <f t="shared" si="7"/>
        <v>13562.1</v>
      </c>
      <c r="J32" s="121">
        <f t="shared" si="7"/>
        <v>1800</v>
      </c>
      <c r="K32" s="121">
        <v>1800</v>
      </c>
      <c r="L32" s="121">
        <v>1800</v>
      </c>
      <c r="M32" s="111">
        <f t="shared" si="1"/>
        <v>155.38611365719524</v>
      </c>
      <c r="N32" s="111">
        <f t="shared" si="2"/>
        <v>150.69000000000003</v>
      </c>
    </row>
    <row r="33" spans="1:14" ht="27" customHeight="1">
      <c r="A33" s="114"/>
      <c r="B33" s="113" t="s">
        <v>31</v>
      </c>
      <c r="C33" s="113" t="s">
        <v>32</v>
      </c>
      <c r="D33" s="115"/>
      <c r="E33" s="116">
        <f>E34</f>
        <v>8728</v>
      </c>
      <c r="F33" s="116">
        <f>F34</f>
        <v>1158.404671842856</v>
      </c>
      <c r="G33" s="120">
        <v>9000</v>
      </c>
      <c r="H33" s="110">
        <f t="shared" si="5"/>
        <v>1194.5052757316344</v>
      </c>
      <c r="I33" s="120">
        <v>13562.1</v>
      </c>
      <c r="J33" s="120">
        <v>1800</v>
      </c>
      <c r="K33" s="121"/>
      <c r="L33" s="121"/>
      <c r="M33" s="111">
        <f t="shared" si="1"/>
        <v>155.38611365719524</v>
      </c>
      <c r="N33" s="111">
        <f t="shared" si="2"/>
        <v>150.69000000000003</v>
      </c>
    </row>
    <row r="34" spans="1:14" ht="27" customHeight="1">
      <c r="A34" s="118"/>
      <c r="B34" s="118" t="s">
        <v>33</v>
      </c>
      <c r="C34" s="118" t="s">
        <v>34</v>
      </c>
      <c r="D34" s="119">
        <v>48005</v>
      </c>
      <c r="E34" s="117">
        <v>8728</v>
      </c>
      <c r="F34" s="110">
        <f>E34/7.5345</f>
        <v>1158.404671842856</v>
      </c>
      <c r="G34" s="120"/>
      <c r="H34" s="110">
        <f t="shared" si="5"/>
        <v>0</v>
      </c>
      <c r="I34" s="120"/>
      <c r="J34" s="120"/>
      <c r="K34" s="120"/>
      <c r="L34" s="120"/>
      <c r="M34" s="111">
        <f t="shared" si="1"/>
        <v>0</v>
      </c>
      <c r="N34" s="111" t="e">
        <f t="shared" si="2"/>
        <v>#DIV/0!</v>
      </c>
    </row>
    <row r="35" spans="1:14" ht="27" customHeight="1">
      <c r="A35" s="174" t="s">
        <v>238</v>
      </c>
      <c r="B35" s="175" t="s">
        <v>3</v>
      </c>
      <c r="C35" s="174" t="s">
        <v>342</v>
      </c>
      <c r="D35" s="176"/>
      <c r="E35" s="177">
        <f>E36</f>
        <v>310780</v>
      </c>
      <c r="F35" s="177">
        <f>F36</f>
        <v>41247.594399097485</v>
      </c>
      <c r="G35" s="177">
        <f>G40+G43</f>
        <v>30000</v>
      </c>
      <c r="H35" s="177">
        <f>H40+H43</f>
        <v>3981.684252438781</v>
      </c>
      <c r="I35" s="177">
        <f>I40+I43</f>
        <v>30002.38</v>
      </c>
      <c r="J35" s="177">
        <f>J40+J43</f>
        <v>3982</v>
      </c>
      <c r="K35" s="177">
        <v>3982</v>
      </c>
      <c r="L35" s="177">
        <v>3982</v>
      </c>
      <c r="M35" s="178">
        <f t="shared" si="1"/>
        <v>9.653896647145892</v>
      </c>
      <c r="N35" s="111">
        <f t="shared" si="2"/>
        <v>100.00793000000002</v>
      </c>
    </row>
    <row r="36" spans="1:14" ht="27" customHeight="1">
      <c r="A36" s="114"/>
      <c r="B36" s="113">
        <v>3</v>
      </c>
      <c r="C36" s="113" t="s">
        <v>170</v>
      </c>
      <c r="D36" s="115"/>
      <c r="E36" s="116">
        <f aca="true" t="shared" si="8" ref="E36:L36">SUM(E37,E42)</f>
        <v>310780</v>
      </c>
      <c r="F36" s="116">
        <f t="shared" si="8"/>
        <v>41247.594399097485</v>
      </c>
      <c r="G36" s="121">
        <f t="shared" si="8"/>
        <v>30000</v>
      </c>
      <c r="H36" s="121">
        <f t="shared" si="8"/>
        <v>3981.684252438781</v>
      </c>
      <c r="I36" s="121">
        <f t="shared" si="8"/>
        <v>30002.38</v>
      </c>
      <c r="J36" s="121">
        <f t="shared" si="8"/>
        <v>3982</v>
      </c>
      <c r="K36" s="121">
        <f t="shared" si="8"/>
        <v>3982</v>
      </c>
      <c r="L36" s="121">
        <f t="shared" si="8"/>
        <v>3982</v>
      </c>
      <c r="M36" s="111">
        <f t="shared" si="1"/>
        <v>9.653896647145892</v>
      </c>
      <c r="N36" s="111">
        <f t="shared" si="2"/>
        <v>100.00793000000002</v>
      </c>
    </row>
    <row r="37" spans="1:14" ht="27" customHeight="1">
      <c r="A37" s="114"/>
      <c r="B37" s="113">
        <v>32</v>
      </c>
      <c r="C37" s="113" t="s">
        <v>169</v>
      </c>
      <c r="D37" s="115"/>
      <c r="E37" s="116">
        <f>E40+E38</f>
        <v>12500</v>
      </c>
      <c r="F37" s="116">
        <f>F40+F38</f>
        <v>1659.0351051828256</v>
      </c>
      <c r="G37" s="121">
        <f>G40</f>
        <v>30000</v>
      </c>
      <c r="H37" s="121">
        <f>H40</f>
        <v>3981.684252438781</v>
      </c>
      <c r="I37" s="121">
        <f>I40</f>
        <v>30002.38</v>
      </c>
      <c r="J37" s="121">
        <v>3982</v>
      </c>
      <c r="K37" s="121">
        <v>3982</v>
      </c>
      <c r="L37" s="121">
        <v>3982</v>
      </c>
      <c r="M37" s="111">
        <f t="shared" si="1"/>
        <v>240.01904000000002</v>
      </c>
      <c r="N37" s="111">
        <f t="shared" si="2"/>
        <v>100.00793000000002</v>
      </c>
    </row>
    <row r="38" spans="1:14" ht="27" customHeight="1">
      <c r="A38" s="114"/>
      <c r="B38" s="113" t="s">
        <v>37</v>
      </c>
      <c r="C38" s="113" t="s">
        <v>38</v>
      </c>
      <c r="D38" s="115"/>
      <c r="E38" s="116">
        <f>SUM(E39)</f>
        <v>0</v>
      </c>
      <c r="F38" s="110">
        <f t="shared" si="6"/>
        <v>0</v>
      </c>
      <c r="G38" s="120"/>
      <c r="H38" s="110">
        <f t="shared" si="5"/>
        <v>0</v>
      </c>
      <c r="I38" s="120"/>
      <c r="J38" s="120"/>
      <c r="K38" s="121">
        <f>K39</f>
        <v>0</v>
      </c>
      <c r="L38" s="121">
        <f>L39</f>
        <v>0</v>
      </c>
      <c r="M38" s="111" t="e">
        <f t="shared" si="1"/>
        <v>#DIV/0!</v>
      </c>
      <c r="N38" s="111" t="e">
        <f t="shared" si="2"/>
        <v>#DIV/0!</v>
      </c>
    </row>
    <row r="39" spans="1:14" ht="27" customHeight="1">
      <c r="A39" s="114"/>
      <c r="B39" s="118">
        <v>3223</v>
      </c>
      <c r="C39" s="118" t="s">
        <v>44</v>
      </c>
      <c r="D39" s="119">
        <v>48005</v>
      </c>
      <c r="E39" s="117">
        <v>0</v>
      </c>
      <c r="F39" s="110">
        <f t="shared" si="6"/>
        <v>0</v>
      </c>
      <c r="G39" s="120"/>
      <c r="H39" s="110">
        <f t="shared" si="5"/>
        <v>0</v>
      </c>
      <c r="I39" s="120"/>
      <c r="J39" s="120"/>
      <c r="K39" s="120">
        <v>0</v>
      </c>
      <c r="L39" s="120">
        <v>0</v>
      </c>
      <c r="M39" s="111" t="e">
        <f t="shared" si="1"/>
        <v>#DIV/0!</v>
      </c>
      <c r="N39" s="111" t="e">
        <f t="shared" si="2"/>
        <v>#DIV/0!</v>
      </c>
    </row>
    <row r="40" spans="1:14" ht="27" customHeight="1">
      <c r="A40" s="114"/>
      <c r="B40" s="113" t="s">
        <v>14</v>
      </c>
      <c r="C40" s="113" t="s">
        <v>15</v>
      </c>
      <c r="D40" s="115"/>
      <c r="E40" s="116">
        <f>E41</f>
        <v>12500</v>
      </c>
      <c r="F40" s="116">
        <f>F41</f>
        <v>1659.0351051828256</v>
      </c>
      <c r="G40" s="120">
        <v>30000</v>
      </c>
      <c r="H40" s="110">
        <f t="shared" si="5"/>
        <v>3981.684252438781</v>
      </c>
      <c r="I40" s="120">
        <v>30002.38</v>
      </c>
      <c r="J40" s="120">
        <v>3982</v>
      </c>
      <c r="K40" s="121">
        <f>K41</f>
        <v>0</v>
      </c>
      <c r="L40" s="121">
        <f>L41</f>
        <v>0</v>
      </c>
      <c r="M40" s="111">
        <f t="shared" si="1"/>
        <v>240.01904000000002</v>
      </c>
      <c r="N40" s="111">
        <f t="shared" si="2"/>
        <v>100.00793000000002</v>
      </c>
    </row>
    <row r="41" spans="1:14" ht="27" customHeight="1">
      <c r="A41" s="118"/>
      <c r="B41" s="118" t="s">
        <v>42</v>
      </c>
      <c r="C41" s="118" t="s">
        <v>59</v>
      </c>
      <c r="D41" s="119">
        <v>48005</v>
      </c>
      <c r="E41" s="117">
        <v>12500</v>
      </c>
      <c r="F41" s="110">
        <f t="shared" si="6"/>
        <v>1659.0351051828256</v>
      </c>
      <c r="G41" s="120"/>
      <c r="H41" s="110">
        <f t="shared" si="5"/>
        <v>0</v>
      </c>
      <c r="I41" s="120"/>
      <c r="J41" s="120"/>
      <c r="K41" s="120">
        <v>0</v>
      </c>
      <c r="L41" s="120">
        <v>0</v>
      </c>
      <c r="M41" s="111">
        <f t="shared" si="1"/>
        <v>0</v>
      </c>
      <c r="N41" s="111" t="e">
        <f t="shared" si="2"/>
        <v>#DIV/0!</v>
      </c>
    </row>
    <row r="42" spans="1:14" ht="27" customHeight="1">
      <c r="A42" s="114"/>
      <c r="B42" s="113">
        <v>37</v>
      </c>
      <c r="C42" s="113" t="s">
        <v>172</v>
      </c>
      <c r="D42" s="115"/>
      <c r="E42" s="116">
        <f>E43</f>
        <v>298280</v>
      </c>
      <c r="F42" s="116">
        <f>F43</f>
        <v>39588.55929391466</v>
      </c>
      <c r="G42" s="121">
        <f>G43</f>
        <v>0</v>
      </c>
      <c r="H42" s="110">
        <f t="shared" si="5"/>
        <v>0</v>
      </c>
      <c r="I42" s="121">
        <v>0</v>
      </c>
      <c r="J42" s="121">
        <v>0</v>
      </c>
      <c r="K42" s="121">
        <f>K43</f>
        <v>0</v>
      </c>
      <c r="L42" s="121">
        <f>L43</f>
        <v>0</v>
      </c>
      <c r="M42" s="111">
        <f t="shared" si="1"/>
        <v>0</v>
      </c>
      <c r="N42" s="111" t="e">
        <f t="shared" si="2"/>
        <v>#DIV/0!</v>
      </c>
    </row>
    <row r="43" spans="1:14" ht="27" customHeight="1">
      <c r="A43" s="114"/>
      <c r="B43" s="113" t="s">
        <v>12</v>
      </c>
      <c r="C43" s="113" t="s">
        <v>13</v>
      </c>
      <c r="D43" s="115"/>
      <c r="E43" s="116">
        <f>E44</f>
        <v>298280</v>
      </c>
      <c r="F43" s="116">
        <f>F44</f>
        <v>39588.55929391466</v>
      </c>
      <c r="G43" s="120">
        <v>0</v>
      </c>
      <c r="H43" s="110">
        <f t="shared" si="5"/>
        <v>0</v>
      </c>
      <c r="I43" s="120">
        <v>0</v>
      </c>
      <c r="J43" s="120">
        <v>0</v>
      </c>
      <c r="K43" s="121">
        <f>K44</f>
        <v>0</v>
      </c>
      <c r="L43" s="121">
        <f>L44</f>
        <v>0</v>
      </c>
      <c r="M43" s="111">
        <f t="shared" si="1"/>
        <v>0</v>
      </c>
      <c r="N43" s="111" t="e">
        <f t="shared" si="2"/>
        <v>#DIV/0!</v>
      </c>
    </row>
    <row r="44" spans="1:14" ht="27" customHeight="1">
      <c r="A44" s="118"/>
      <c r="B44" s="118" t="s">
        <v>65</v>
      </c>
      <c r="C44" s="118" t="s">
        <v>66</v>
      </c>
      <c r="D44" s="119">
        <v>48005</v>
      </c>
      <c r="E44" s="117">
        <v>298280</v>
      </c>
      <c r="F44" s="110">
        <f t="shared" si="6"/>
        <v>39588.55929391466</v>
      </c>
      <c r="G44" s="120"/>
      <c r="H44" s="110">
        <f t="shared" si="5"/>
        <v>0</v>
      </c>
      <c r="I44" s="120"/>
      <c r="J44" s="120"/>
      <c r="K44" s="120">
        <v>0</v>
      </c>
      <c r="L44" s="120">
        <v>0</v>
      </c>
      <c r="M44" s="111">
        <f t="shared" si="1"/>
        <v>0</v>
      </c>
      <c r="N44" s="111" t="e">
        <f t="shared" si="2"/>
        <v>#DIV/0!</v>
      </c>
    </row>
    <row r="45" spans="1:14" ht="27" customHeight="1">
      <c r="A45" s="174" t="s">
        <v>239</v>
      </c>
      <c r="B45" s="175" t="s">
        <v>3</v>
      </c>
      <c r="C45" s="174" t="s">
        <v>240</v>
      </c>
      <c r="D45" s="176"/>
      <c r="E45" s="177">
        <f>E46+E55</f>
        <v>23079</v>
      </c>
      <c r="F45" s="177">
        <f>F46+F55</f>
        <v>3063.1096954011546</v>
      </c>
      <c r="G45" s="177">
        <f aca="true" t="shared" si="9" ref="E45:J46">G46</f>
        <v>19500</v>
      </c>
      <c r="H45" s="177">
        <f t="shared" si="9"/>
        <v>2588.0947640852078</v>
      </c>
      <c r="I45" s="177">
        <f t="shared" si="9"/>
        <v>23582.98</v>
      </c>
      <c r="J45" s="177">
        <f t="shared" si="9"/>
        <v>3130</v>
      </c>
      <c r="K45" s="177">
        <v>3130</v>
      </c>
      <c r="L45" s="177">
        <v>3130</v>
      </c>
      <c r="M45" s="178">
        <f t="shared" si="1"/>
        <v>102.18371679882144</v>
      </c>
      <c r="N45" s="111">
        <f t="shared" si="2"/>
        <v>120.93838461538462</v>
      </c>
    </row>
    <row r="46" spans="1:14" ht="27" customHeight="1">
      <c r="A46" s="114"/>
      <c r="B46" s="113">
        <v>3</v>
      </c>
      <c r="C46" s="113" t="s">
        <v>170</v>
      </c>
      <c r="D46" s="115"/>
      <c r="E46" s="121">
        <f t="shared" si="9"/>
        <v>15879</v>
      </c>
      <c r="F46" s="121">
        <f t="shared" si="9"/>
        <v>2107.5054748158473</v>
      </c>
      <c r="G46" s="121">
        <f t="shared" si="9"/>
        <v>19500</v>
      </c>
      <c r="H46" s="121">
        <f t="shared" si="9"/>
        <v>2588.0947640852078</v>
      </c>
      <c r="I46" s="121">
        <f t="shared" si="9"/>
        <v>23582.98</v>
      </c>
      <c r="J46" s="121">
        <f t="shared" si="9"/>
        <v>3130</v>
      </c>
      <c r="K46" s="121">
        <f>K47</f>
        <v>3130</v>
      </c>
      <c r="L46" s="121">
        <f>L47</f>
        <v>3130</v>
      </c>
      <c r="M46" s="111">
        <f t="shared" si="1"/>
        <v>148.51678317274389</v>
      </c>
      <c r="N46" s="111">
        <f t="shared" si="2"/>
        <v>120.93838461538462</v>
      </c>
    </row>
    <row r="47" spans="1:14" ht="27" customHeight="1">
      <c r="A47" s="114"/>
      <c r="B47" s="113">
        <v>32</v>
      </c>
      <c r="C47" s="113" t="s">
        <v>169</v>
      </c>
      <c r="D47" s="115"/>
      <c r="E47" s="121">
        <f>E48+E50</f>
        <v>15879</v>
      </c>
      <c r="F47" s="121">
        <f>F48+F50</f>
        <v>2107.5054748158473</v>
      </c>
      <c r="G47" s="121">
        <f>G48+G50+G53</f>
        <v>19500</v>
      </c>
      <c r="H47" s="121">
        <f>H48+H50+H53</f>
        <v>2588.0947640852078</v>
      </c>
      <c r="I47" s="121">
        <f>I48+I50+I53</f>
        <v>23582.98</v>
      </c>
      <c r="J47" s="121">
        <f>J48+J50+J53</f>
        <v>3130</v>
      </c>
      <c r="K47" s="121">
        <v>3130</v>
      </c>
      <c r="L47" s="121">
        <v>3130</v>
      </c>
      <c r="M47" s="111">
        <f t="shared" si="1"/>
        <v>148.51678317274389</v>
      </c>
      <c r="N47" s="111">
        <f t="shared" si="2"/>
        <v>120.93838461538462</v>
      </c>
    </row>
    <row r="48" spans="1:14" ht="27" customHeight="1">
      <c r="A48" s="114"/>
      <c r="B48" s="113" t="s">
        <v>37</v>
      </c>
      <c r="C48" s="113" t="s">
        <v>38</v>
      </c>
      <c r="D48" s="115"/>
      <c r="E48" s="116">
        <f>SUM(E49)</f>
        <v>8105</v>
      </c>
      <c r="F48" s="116">
        <f>SUM(F49)</f>
        <v>1075.718362200544</v>
      </c>
      <c r="G48" s="120">
        <v>10000</v>
      </c>
      <c r="H48" s="110">
        <f t="shared" si="5"/>
        <v>1327.2280841462605</v>
      </c>
      <c r="I48" s="120">
        <v>12808.65</v>
      </c>
      <c r="J48" s="120">
        <v>1700</v>
      </c>
      <c r="K48" s="121"/>
      <c r="L48" s="121"/>
      <c r="M48" s="111">
        <f t="shared" si="1"/>
        <v>158.03392967304134</v>
      </c>
      <c r="N48" s="111">
        <f t="shared" si="2"/>
        <v>128.0865</v>
      </c>
    </row>
    <row r="49" spans="1:14" ht="27" customHeight="1">
      <c r="A49" s="114"/>
      <c r="B49" s="118">
        <v>3223</v>
      </c>
      <c r="C49" s="118" t="s">
        <v>44</v>
      </c>
      <c r="D49" s="119">
        <v>32300</v>
      </c>
      <c r="E49" s="117">
        <v>8105</v>
      </c>
      <c r="F49" s="110">
        <f t="shared" si="6"/>
        <v>1075.718362200544</v>
      </c>
      <c r="G49" s="120"/>
      <c r="H49" s="110">
        <f t="shared" si="5"/>
        <v>0</v>
      </c>
      <c r="I49" s="120"/>
      <c r="J49" s="120"/>
      <c r="K49" s="120"/>
      <c r="L49" s="120"/>
      <c r="M49" s="111">
        <f t="shared" si="1"/>
        <v>0</v>
      </c>
      <c r="N49" s="111" t="e">
        <f t="shared" si="2"/>
        <v>#DIV/0!</v>
      </c>
    </row>
    <row r="50" spans="1:14" ht="27" customHeight="1">
      <c r="A50" s="114"/>
      <c r="B50" s="113" t="s">
        <v>14</v>
      </c>
      <c r="C50" s="113" t="s">
        <v>15</v>
      </c>
      <c r="D50" s="115"/>
      <c r="E50" s="116">
        <f>E51+E52</f>
        <v>7774</v>
      </c>
      <c r="F50" s="116">
        <f>F51+F52</f>
        <v>1031.787112615303</v>
      </c>
      <c r="G50" s="120">
        <v>8500</v>
      </c>
      <c r="H50" s="110">
        <f t="shared" si="5"/>
        <v>1128.1438715243214</v>
      </c>
      <c r="I50" s="120">
        <v>9794.85</v>
      </c>
      <c r="J50" s="120">
        <v>1300</v>
      </c>
      <c r="K50" s="121"/>
      <c r="L50" s="121"/>
      <c r="M50" s="111">
        <f t="shared" si="1"/>
        <v>125.99498327759197</v>
      </c>
      <c r="N50" s="111">
        <f t="shared" si="2"/>
        <v>115.2335294117647</v>
      </c>
    </row>
    <row r="51" spans="1:14" ht="27" customHeight="1">
      <c r="A51" s="118"/>
      <c r="B51" s="118">
        <v>3231</v>
      </c>
      <c r="C51" s="118" t="s">
        <v>53</v>
      </c>
      <c r="D51" s="119">
        <v>32300</v>
      </c>
      <c r="E51" s="117">
        <v>1785</v>
      </c>
      <c r="F51" s="110">
        <f t="shared" si="6"/>
        <v>236.9102130201075</v>
      </c>
      <c r="G51" s="120"/>
      <c r="H51" s="110">
        <f t="shared" si="5"/>
        <v>0</v>
      </c>
      <c r="I51" s="120"/>
      <c r="J51" s="120"/>
      <c r="K51" s="120"/>
      <c r="L51" s="120"/>
      <c r="M51" s="111">
        <f t="shared" si="1"/>
        <v>0</v>
      </c>
      <c r="N51" s="111" t="e">
        <f t="shared" si="2"/>
        <v>#DIV/0!</v>
      </c>
    </row>
    <row r="52" spans="1:14" ht="27" customHeight="1">
      <c r="A52" s="118"/>
      <c r="B52" s="118" t="s">
        <v>41</v>
      </c>
      <c r="C52" s="118" t="s">
        <v>54</v>
      </c>
      <c r="D52" s="119">
        <v>32300</v>
      </c>
      <c r="E52" s="117">
        <v>5989</v>
      </c>
      <c r="F52" s="110">
        <f t="shared" si="6"/>
        <v>794.8768995951954</v>
      </c>
      <c r="G52" s="120"/>
      <c r="H52" s="110">
        <f t="shared" si="5"/>
        <v>0</v>
      </c>
      <c r="I52" s="120"/>
      <c r="J52" s="120"/>
      <c r="K52" s="120"/>
      <c r="L52" s="120"/>
      <c r="M52" s="111">
        <f t="shared" si="1"/>
        <v>0</v>
      </c>
      <c r="N52" s="111" t="e">
        <f t="shared" si="2"/>
        <v>#DIV/0!</v>
      </c>
    </row>
    <row r="53" spans="1:14" ht="27" customHeight="1">
      <c r="A53" s="114"/>
      <c r="B53" s="113" t="s">
        <v>10</v>
      </c>
      <c r="C53" s="113" t="s">
        <v>11</v>
      </c>
      <c r="D53" s="115"/>
      <c r="E53" s="120">
        <v>0</v>
      </c>
      <c r="F53" s="110">
        <f t="shared" si="6"/>
        <v>0</v>
      </c>
      <c r="G53" s="120">
        <v>1000</v>
      </c>
      <c r="H53" s="110">
        <f t="shared" si="5"/>
        <v>132.72280841462606</v>
      </c>
      <c r="I53" s="120">
        <v>979.48</v>
      </c>
      <c r="J53" s="120">
        <v>130</v>
      </c>
      <c r="K53" s="120"/>
      <c r="L53" s="120"/>
      <c r="M53" s="111" t="e">
        <f t="shared" si="1"/>
        <v>#DIV/0!</v>
      </c>
      <c r="N53" s="111">
        <f t="shared" si="2"/>
        <v>97.9485</v>
      </c>
    </row>
    <row r="54" spans="1:14" ht="27" customHeight="1">
      <c r="A54" s="118"/>
      <c r="B54" s="118" t="s">
        <v>17</v>
      </c>
      <c r="C54" s="118" t="s">
        <v>30</v>
      </c>
      <c r="D54" s="119">
        <v>32300</v>
      </c>
      <c r="E54" s="117">
        <v>0</v>
      </c>
      <c r="F54" s="110">
        <f t="shared" si="6"/>
        <v>0</v>
      </c>
      <c r="G54" s="120"/>
      <c r="H54" s="110">
        <f t="shared" si="5"/>
        <v>0</v>
      </c>
      <c r="I54" s="120"/>
      <c r="J54" s="120"/>
      <c r="K54" s="120"/>
      <c r="L54" s="120"/>
      <c r="M54" s="111" t="e">
        <f t="shared" si="1"/>
        <v>#DIV/0!</v>
      </c>
      <c r="N54" s="111" t="e">
        <f t="shared" si="2"/>
        <v>#DIV/0!</v>
      </c>
    </row>
    <row r="55" spans="1:14" ht="27" customHeight="1">
      <c r="A55" s="118">
        <v>62300</v>
      </c>
      <c r="B55" s="118"/>
      <c r="C55" s="113" t="s">
        <v>244</v>
      </c>
      <c r="D55" s="119"/>
      <c r="E55" s="117">
        <v>7200</v>
      </c>
      <c r="F55" s="110">
        <f t="shared" si="6"/>
        <v>955.6042205853075</v>
      </c>
      <c r="G55" s="120"/>
      <c r="H55" s="110">
        <f t="shared" si="5"/>
        <v>0</v>
      </c>
      <c r="I55" s="120"/>
      <c r="J55" s="120"/>
      <c r="K55" s="121"/>
      <c r="L55" s="121"/>
      <c r="M55" s="111">
        <f t="shared" si="1"/>
        <v>0</v>
      </c>
      <c r="N55" s="111" t="e">
        <f t="shared" si="2"/>
        <v>#DIV/0!</v>
      </c>
    </row>
    <row r="56" spans="1:14" ht="27" customHeight="1">
      <c r="A56" s="114"/>
      <c r="B56" s="113">
        <v>32</v>
      </c>
      <c r="C56" s="113" t="s">
        <v>169</v>
      </c>
      <c r="D56" s="115"/>
      <c r="E56" s="121">
        <f>E57</f>
        <v>7200</v>
      </c>
      <c r="F56" s="121">
        <f>F57</f>
        <v>955.6042205853075</v>
      </c>
      <c r="G56" s="121">
        <v>0</v>
      </c>
      <c r="H56" s="150">
        <f t="shared" si="5"/>
        <v>0</v>
      </c>
      <c r="I56" s="121">
        <v>0</v>
      </c>
      <c r="J56" s="121">
        <v>0</v>
      </c>
      <c r="K56" s="121"/>
      <c r="L56" s="121"/>
      <c r="M56" s="111">
        <f t="shared" si="1"/>
        <v>0</v>
      </c>
      <c r="N56" s="111" t="e">
        <f t="shared" si="2"/>
        <v>#DIV/0!</v>
      </c>
    </row>
    <row r="57" spans="1:14" ht="27" customHeight="1">
      <c r="A57" s="114"/>
      <c r="B57" s="113">
        <v>322</v>
      </c>
      <c r="C57" s="113" t="s">
        <v>38</v>
      </c>
      <c r="D57" s="115"/>
      <c r="E57" s="116">
        <f>SUM(E58)</f>
        <v>7200</v>
      </c>
      <c r="F57" s="116">
        <f>SUM(F58)</f>
        <v>955.6042205853075</v>
      </c>
      <c r="G57" s="120">
        <v>0</v>
      </c>
      <c r="H57" s="110">
        <f t="shared" si="5"/>
        <v>0</v>
      </c>
      <c r="I57" s="120">
        <v>0</v>
      </c>
      <c r="J57" s="120">
        <v>0</v>
      </c>
      <c r="K57" s="121"/>
      <c r="L57" s="121"/>
      <c r="M57" s="111">
        <f t="shared" si="1"/>
        <v>0</v>
      </c>
      <c r="N57" s="111" t="e">
        <f t="shared" si="2"/>
        <v>#DIV/0!</v>
      </c>
    </row>
    <row r="58" spans="1:14" ht="27" customHeight="1">
      <c r="A58" s="118"/>
      <c r="B58" s="118" t="s">
        <v>46</v>
      </c>
      <c r="C58" s="118" t="s">
        <v>47</v>
      </c>
      <c r="D58" s="119">
        <v>62300</v>
      </c>
      <c r="E58" s="117">
        <v>7200</v>
      </c>
      <c r="F58" s="110">
        <f t="shared" si="6"/>
        <v>955.6042205853075</v>
      </c>
      <c r="G58" s="120"/>
      <c r="H58" s="110">
        <f t="shared" si="5"/>
        <v>0</v>
      </c>
      <c r="I58" s="120"/>
      <c r="J58" s="120"/>
      <c r="K58" s="120"/>
      <c r="L58" s="120"/>
      <c r="M58" s="111">
        <f t="shared" si="1"/>
        <v>0</v>
      </c>
      <c r="N58" s="111" t="e">
        <f t="shared" si="2"/>
        <v>#DIV/0!</v>
      </c>
    </row>
    <row r="59" spans="1:14" ht="27" customHeight="1">
      <c r="A59" s="118"/>
      <c r="B59" s="118">
        <v>3225</v>
      </c>
      <c r="C59" s="118" t="s">
        <v>51</v>
      </c>
      <c r="D59" s="119">
        <v>62300</v>
      </c>
      <c r="E59" s="117">
        <v>0</v>
      </c>
      <c r="F59" s="110">
        <f t="shared" si="6"/>
        <v>0</v>
      </c>
      <c r="G59" s="120"/>
      <c r="H59" s="110">
        <f t="shared" si="5"/>
        <v>0</v>
      </c>
      <c r="I59" s="120"/>
      <c r="J59" s="120"/>
      <c r="K59" s="120"/>
      <c r="L59" s="120"/>
      <c r="M59" s="111" t="e">
        <f t="shared" si="1"/>
        <v>#DIV/0!</v>
      </c>
      <c r="N59" s="111" t="e">
        <f t="shared" si="2"/>
        <v>#DIV/0!</v>
      </c>
    </row>
    <row r="60" spans="1:14" ht="27" customHeight="1">
      <c r="A60" s="114"/>
      <c r="B60" s="113">
        <v>381</v>
      </c>
      <c r="C60" s="113" t="s">
        <v>357</v>
      </c>
      <c r="D60" s="115"/>
      <c r="E60" s="116">
        <f>SUM(E61)</f>
        <v>0</v>
      </c>
      <c r="F60" s="110">
        <f t="shared" si="6"/>
        <v>0</v>
      </c>
      <c r="G60" s="120">
        <v>0</v>
      </c>
      <c r="H60" s="110">
        <f t="shared" si="5"/>
        <v>0</v>
      </c>
      <c r="I60" s="120">
        <v>0</v>
      </c>
      <c r="J60" s="120">
        <v>0</v>
      </c>
      <c r="K60" s="121"/>
      <c r="L60" s="121"/>
      <c r="M60" s="111" t="e">
        <f t="shared" si="1"/>
        <v>#DIV/0!</v>
      </c>
      <c r="N60" s="111" t="e">
        <f t="shared" si="2"/>
        <v>#DIV/0!</v>
      </c>
    </row>
    <row r="61" spans="1:14" ht="27" customHeight="1">
      <c r="A61" s="118"/>
      <c r="B61" s="118">
        <v>3812</v>
      </c>
      <c r="C61" s="118" t="s">
        <v>355</v>
      </c>
      <c r="D61" s="119">
        <v>62300</v>
      </c>
      <c r="E61" s="117">
        <v>0</v>
      </c>
      <c r="F61" s="110">
        <f t="shared" si="6"/>
        <v>0</v>
      </c>
      <c r="G61" s="120"/>
      <c r="H61" s="110">
        <f t="shared" si="5"/>
        <v>0</v>
      </c>
      <c r="I61" s="120"/>
      <c r="J61" s="120"/>
      <c r="K61" s="120"/>
      <c r="L61" s="120"/>
      <c r="M61" s="111" t="e">
        <f t="shared" si="1"/>
        <v>#DIV/0!</v>
      </c>
      <c r="N61" s="111" t="e">
        <f t="shared" si="2"/>
        <v>#DIV/0!</v>
      </c>
    </row>
    <row r="62" spans="1:14" ht="27" customHeight="1">
      <c r="A62" s="174" t="s">
        <v>245</v>
      </c>
      <c r="B62" s="175" t="s">
        <v>3</v>
      </c>
      <c r="C62" s="174" t="s">
        <v>246</v>
      </c>
      <c r="D62" s="176"/>
      <c r="E62" s="177">
        <f aca="true" t="shared" si="10" ref="E62:L62">E63</f>
        <v>9555379</v>
      </c>
      <c r="F62" s="177">
        <f t="shared" si="10"/>
        <v>1268216.736346141</v>
      </c>
      <c r="G62" s="177">
        <f t="shared" si="10"/>
        <v>10150714</v>
      </c>
      <c r="H62" s="177">
        <f t="shared" si="10"/>
        <v>1347231.2694936625</v>
      </c>
      <c r="I62" s="177">
        <f t="shared" si="10"/>
        <v>10868591.580000002</v>
      </c>
      <c r="J62" s="177">
        <f t="shared" si="10"/>
        <v>1442510</v>
      </c>
      <c r="K62" s="177">
        <f t="shared" si="10"/>
        <v>1442510</v>
      </c>
      <c r="L62" s="177">
        <f t="shared" si="10"/>
        <v>1442510</v>
      </c>
      <c r="M62" s="178">
        <f t="shared" si="1"/>
        <v>113.74317627798962</v>
      </c>
      <c r="N62" s="111">
        <f t="shared" si="2"/>
        <v>107.07218817316692</v>
      </c>
    </row>
    <row r="63" spans="1:14" ht="27" customHeight="1">
      <c r="A63" s="114"/>
      <c r="B63" s="113">
        <v>3</v>
      </c>
      <c r="C63" s="113" t="s">
        <v>170</v>
      </c>
      <c r="D63" s="115"/>
      <c r="E63" s="116">
        <f aca="true" t="shared" si="11" ref="E63:L63">E64+E73+E82</f>
        <v>9555379</v>
      </c>
      <c r="F63" s="116">
        <f t="shared" si="11"/>
        <v>1268216.736346141</v>
      </c>
      <c r="G63" s="116">
        <f t="shared" si="11"/>
        <v>10150714</v>
      </c>
      <c r="H63" s="116">
        <f t="shared" si="11"/>
        <v>1347231.2694936625</v>
      </c>
      <c r="I63" s="121">
        <f t="shared" si="11"/>
        <v>10868591.580000002</v>
      </c>
      <c r="J63" s="121">
        <f t="shared" si="11"/>
        <v>1442510</v>
      </c>
      <c r="K63" s="116">
        <f t="shared" si="11"/>
        <v>1442510</v>
      </c>
      <c r="L63" s="116">
        <f t="shared" si="11"/>
        <v>1442510</v>
      </c>
      <c r="M63" s="111">
        <f t="shared" si="1"/>
        <v>113.74317627798962</v>
      </c>
      <c r="N63" s="111">
        <f t="shared" si="2"/>
        <v>107.07218817316692</v>
      </c>
    </row>
    <row r="64" spans="1:14" ht="27" customHeight="1">
      <c r="A64" s="114"/>
      <c r="B64" s="113">
        <v>31</v>
      </c>
      <c r="C64" s="113" t="s">
        <v>247</v>
      </c>
      <c r="D64" s="115"/>
      <c r="E64" s="116">
        <f>E65+E68+E70</f>
        <v>9276126</v>
      </c>
      <c r="F64" s="116">
        <f>F65+F68+F70</f>
        <v>1231153.4939279314</v>
      </c>
      <c r="G64" s="116">
        <f>G65+G68+G70</f>
        <v>9731000</v>
      </c>
      <c r="H64" s="150">
        <f t="shared" si="5"/>
        <v>1291525.648682726</v>
      </c>
      <c r="I64" s="121">
        <f>I65+I68+I70</f>
        <v>10482825.200000001</v>
      </c>
      <c r="J64" s="121">
        <f>J65+J68+J70</f>
        <v>1391310</v>
      </c>
      <c r="K64" s="116">
        <v>1391310</v>
      </c>
      <c r="L64" s="116">
        <v>1391310</v>
      </c>
      <c r="M64" s="111">
        <f t="shared" si="1"/>
        <v>113.00865469054648</v>
      </c>
      <c r="N64" s="111">
        <f t="shared" si="2"/>
        <v>107.72608359880793</v>
      </c>
    </row>
    <row r="65" spans="1:14" ht="27" customHeight="1">
      <c r="A65" s="114"/>
      <c r="B65" s="113">
        <v>311</v>
      </c>
      <c r="C65" s="113" t="s">
        <v>248</v>
      </c>
      <c r="D65" s="115"/>
      <c r="E65" s="116">
        <f>E66+E67</f>
        <v>7726124</v>
      </c>
      <c r="F65" s="116">
        <f>F66+F67</f>
        <v>1025432.8754396442</v>
      </c>
      <c r="G65" s="121">
        <v>8090000</v>
      </c>
      <c r="H65" s="150">
        <f t="shared" si="5"/>
        <v>1073727.5200743247</v>
      </c>
      <c r="I65" s="120">
        <v>8741526.9</v>
      </c>
      <c r="J65" s="120">
        <v>1160200</v>
      </c>
      <c r="K65" s="121"/>
      <c r="L65" s="121"/>
      <c r="M65" s="111">
        <f t="shared" si="1"/>
        <v>113.14246186056553</v>
      </c>
      <c r="N65" s="111">
        <f t="shared" si="2"/>
        <v>108.05348454882574</v>
      </c>
    </row>
    <row r="66" spans="1:14" ht="27" customHeight="1">
      <c r="A66" s="118"/>
      <c r="B66" s="118">
        <v>3111</v>
      </c>
      <c r="C66" s="118" t="s">
        <v>248</v>
      </c>
      <c r="D66" s="119">
        <v>53082</v>
      </c>
      <c r="E66" s="117">
        <v>7709785</v>
      </c>
      <c r="F66" s="110">
        <f t="shared" si="6"/>
        <v>1023264.3174729577</v>
      </c>
      <c r="G66" s="120"/>
      <c r="H66" s="110">
        <f t="shared" si="5"/>
        <v>0</v>
      </c>
      <c r="I66" s="120"/>
      <c r="J66" s="120"/>
      <c r="K66" s="120"/>
      <c r="L66" s="120"/>
      <c r="M66" s="111">
        <f t="shared" si="1"/>
        <v>0</v>
      </c>
      <c r="N66" s="111" t="e">
        <f t="shared" si="2"/>
        <v>#DIV/0!</v>
      </c>
    </row>
    <row r="67" spans="1:14" ht="27" customHeight="1">
      <c r="A67" s="118"/>
      <c r="B67" s="118">
        <v>3111</v>
      </c>
      <c r="C67" s="118" t="s">
        <v>249</v>
      </c>
      <c r="D67" s="119">
        <v>53082</v>
      </c>
      <c r="E67" s="117">
        <v>16339</v>
      </c>
      <c r="F67" s="110">
        <f t="shared" si="6"/>
        <v>2168.557966686575</v>
      </c>
      <c r="G67" s="120"/>
      <c r="H67" s="110">
        <f t="shared" si="5"/>
        <v>0</v>
      </c>
      <c r="I67" s="120"/>
      <c r="J67" s="120"/>
      <c r="K67" s="120"/>
      <c r="L67" s="120"/>
      <c r="M67" s="111">
        <f t="shared" si="1"/>
        <v>0</v>
      </c>
      <c r="N67" s="111" t="e">
        <f t="shared" si="2"/>
        <v>#DIV/0!</v>
      </c>
    </row>
    <row r="68" spans="1:14" ht="27" customHeight="1">
      <c r="A68" s="114"/>
      <c r="B68" s="113">
        <v>312</v>
      </c>
      <c r="C68" s="113" t="s">
        <v>250</v>
      </c>
      <c r="D68" s="115"/>
      <c r="E68" s="116">
        <f>E69</f>
        <v>276204</v>
      </c>
      <c r="F68" s="116">
        <f>F69</f>
        <v>36658.57057535337</v>
      </c>
      <c r="G68" s="121">
        <v>300000</v>
      </c>
      <c r="H68" s="150">
        <f t="shared" si="5"/>
        <v>39816.842524387816</v>
      </c>
      <c r="I68" s="120">
        <v>301380</v>
      </c>
      <c r="J68" s="120">
        <v>40000</v>
      </c>
      <c r="K68" s="121"/>
      <c r="L68" s="121"/>
      <c r="M68" s="111">
        <f t="shared" si="1"/>
        <v>109.11500195507668</v>
      </c>
      <c r="N68" s="111">
        <f t="shared" si="2"/>
        <v>100.46</v>
      </c>
    </row>
    <row r="69" spans="1:14" ht="27" customHeight="1">
      <c r="A69" s="118"/>
      <c r="B69" s="118">
        <v>3121</v>
      </c>
      <c r="C69" s="118" t="s">
        <v>258</v>
      </c>
      <c r="D69" s="119">
        <v>53082</v>
      </c>
      <c r="E69" s="117">
        <v>276204</v>
      </c>
      <c r="F69" s="110">
        <f>E69/7.5345</f>
        <v>36658.57057535337</v>
      </c>
      <c r="G69" s="120"/>
      <c r="H69" s="110">
        <f aca="true" t="shared" si="12" ref="H69:H150">G69/7.5345</f>
        <v>0</v>
      </c>
      <c r="I69" s="120"/>
      <c r="J69" s="120"/>
      <c r="K69" s="120"/>
      <c r="L69" s="120"/>
      <c r="M69" s="111">
        <f aca="true" t="shared" si="13" ref="M69:M132">I69/E69*100</f>
        <v>0</v>
      </c>
      <c r="N69" s="111" t="e">
        <f aca="true" t="shared" si="14" ref="N69:N132">J69/H69*100</f>
        <v>#DIV/0!</v>
      </c>
    </row>
    <row r="70" spans="1:14" ht="27" customHeight="1">
      <c r="A70" s="114"/>
      <c r="B70" s="113">
        <v>313</v>
      </c>
      <c r="C70" s="113" t="s">
        <v>251</v>
      </c>
      <c r="D70" s="115"/>
      <c r="E70" s="116">
        <f>E71+E72</f>
        <v>1273798</v>
      </c>
      <c r="F70" s="116">
        <f>F71+F72</f>
        <v>169062.04791293383</v>
      </c>
      <c r="G70" s="116">
        <v>1341000</v>
      </c>
      <c r="H70" s="150">
        <f t="shared" si="12"/>
        <v>177981.28608401353</v>
      </c>
      <c r="I70" s="120">
        <v>1439918.3</v>
      </c>
      <c r="J70" s="120">
        <v>191110</v>
      </c>
      <c r="K70" s="116"/>
      <c r="L70" s="116"/>
      <c r="M70" s="111">
        <f t="shared" si="13"/>
        <v>113.04133779453258</v>
      </c>
      <c r="N70" s="111">
        <f t="shared" si="14"/>
        <v>107.37645749440716</v>
      </c>
    </row>
    <row r="71" spans="1:14" ht="27" customHeight="1">
      <c r="A71" s="118"/>
      <c r="B71" s="118">
        <v>3132</v>
      </c>
      <c r="C71" s="118" t="s">
        <v>252</v>
      </c>
      <c r="D71" s="119">
        <v>53082</v>
      </c>
      <c r="E71" s="117">
        <v>1273520</v>
      </c>
      <c r="F71" s="110">
        <f>E71/7.5345</f>
        <v>169025.15097219456</v>
      </c>
      <c r="G71" s="120"/>
      <c r="H71" s="110">
        <f t="shared" si="12"/>
        <v>0</v>
      </c>
      <c r="I71" s="120"/>
      <c r="J71" s="120"/>
      <c r="K71" s="120"/>
      <c r="L71" s="120"/>
      <c r="M71" s="111">
        <f t="shared" si="13"/>
        <v>0</v>
      </c>
      <c r="N71" s="111" t="e">
        <f t="shared" si="14"/>
        <v>#DIV/0!</v>
      </c>
    </row>
    <row r="72" spans="1:14" ht="27" customHeight="1">
      <c r="A72" s="118"/>
      <c r="B72" s="118">
        <v>3133</v>
      </c>
      <c r="C72" s="118" t="s">
        <v>253</v>
      </c>
      <c r="D72" s="119">
        <v>53082</v>
      </c>
      <c r="E72" s="117">
        <v>278</v>
      </c>
      <c r="F72" s="110">
        <f>E72/7.5345</f>
        <v>36.89694073926604</v>
      </c>
      <c r="G72" s="120"/>
      <c r="H72" s="110">
        <f t="shared" si="12"/>
        <v>0</v>
      </c>
      <c r="I72" s="120"/>
      <c r="J72" s="120"/>
      <c r="K72" s="120"/>
      <c r="L72" s="120"/>
      <c r="M72" s="111">
        <f t="shared" si="13"/>
        <v>0</v>
      </c>
      <c r="N72" s="111" t="e">
        <f t="shared" si="14"/>
        <v>#DIV/0!</v>
      </c>
    </row>
    <row r="73" spans="1:14" ht="27" customHeight="1">
      <c r="A73" s="114"/>
      <c r="B73" s="113">
        <v>32</v>
      </c>
      <c r="C73" s="113" t="s">
        <v>169</v>
      </c>
      <c r="D73" s="115"/>
      <c r="E73" s="116">
        <f>E74+E76+E79</f>
        <v>273068</v>
      </c>
      <c r="F73" s="116">
        <f>F74+F76+F79</f>
        <v>36242.351848165104</v>
      </c>
      <c r="G73" s="116">
        <f>G74+G79+G76</f>
        <v>386714</v>
      </c>
      <c r="H73" s="116">
        <f>H74+H79+H76</f>
        <v>51325.7681332537</v>
      </c>
      <c r="I73" s="121">
        <f>I74+I79</f>
        <v>378231.9</v>
      </c>
      <c r="J73" s="121">
        <f>J74+J79</f>
        <v>50200</v>
      </c>
      <c r="K73" s="116">
        <v>50200</v>
      </c>
      <c r="L73" s="116">
        <v>50200</v>
      </c>
      <c r="M73" s="111">
        <f t="shared" si="13"/>
        <v>138.51198236336737</v>
      </c>
      <c r="N73" s="111">
        <f t="shared" si="14"/>
        <v>97.80662194800291</v>
      </c>
    </row>
    <row r="74" spans="1:14" ht="27" customHeight="1">
      <c r="A74" s="114"/>
      <c r="B74" s="113">
        <v>321</v>
      </c>
      <c r="C74" s="113" t="s">
        <v>6</v>
      </c>
      <c r="D74" s="115"/>
      <c r="E74" s="116">
        <f>E75</f>
        <v>233729</v>
      </c>
      <c r="F74" s="116">
        <f>F75</f>
        <v>31021.16928794213</v>
      </c>
      <c r="G74" s="116">
        <v>281000</v>
      </c>
      <c r="H74" s="150">
        <f t="shared" si="12"/>
        <v>37295.10916450992</v>
      </c>
      <c r="I74" s="120">
        <v>339052.5</v>
      </c>
      <c r="J74" s="120">
        <v>45000</v>
      </c>
      <c r="K74" s="116"/>
      <c r="L74" s="116"/>
      <c r="M74" s="111">
        <f t="shared" si="13"/>
        <v>145.0622301896641</v>
      </c>
      <c r="N74" s="111">
        <f t="shared" si="14"/>
        <v>120.65925266903915</v>
      </c>
    </row>
    <row r="75" spans="1:14" ht="27" customHeight="1">
      <c r="A75" s="118"/>
      <c r="B75" s="118">
        <v>3212</v>
      </c>
      <c r="C75" s="118" t="s">
        <v>254</v>
      </c>
      <c r="D75" s="119">
        <v>53082</v>
      </c>
      <c r="E75" s="117">
        <v>233729</v>
      </c>
      <c r="F75" s="110">
        <f>E75/7.5345</f>
        <v>31021.16928794213</v>
      </c>
      <c r="G75" s="120"/>
      <c r="H75" s="110">
        <f t="shared" si="12"/>
        <v>0</v>
      </c>
      <c r="I75" s="120"/>
      <c r="J75" s="120"/>
      <c r="K75" s="120"/>
      <c r="L75" s="120"/>
      <c r="M75" s="111">
        <f t="shared" si="13"/>
        <v>0</v>
      </c>
      <c r="N75" s="111" t="e">
        <f t="shared" si="14"/>
        <v>#DIV/0!</v>
      </c>
    </row>
    <row r="76" spans="1:14" ht="27" customHeight="1">
      <c r="A76" s="114"/>
      <c r="B76" s="113" t="s">
        <v>14</v>
      </c>
      <c r="C76" s="113" t="s">
        <v>15</v>
      </c>
      <c r="D76" s="115"/>
      <c r="E76" s="116">
        <f>E77</f>
        <v>4663</v>
      </c>
      <c r="F76" s="116">
        <f>F77</f>
        <v>618.8864556374012</v>
      </c>
      <c r="G76" s="121">
        <v>24101</v>
      </c>
      <c r="H76" s="150">
        <f t="shared" si="12"/>
        <v>3198.7524056009024</v>
      </c>
      <c r="I76" s="120">
        <v>0</v>
      </c>
      <c r="J76" s="120">
        <v>0</v>
      </c>
      <c r="K76" s="121"/>
      <c r="L76" s="121"/>
      <c r="M76" s="111">
        <f t="shared" si="13"/>
        <v>0</v>
      </c>
      <c r="N76" s="111">
        <f t="shared" si="14"/>
        <v>0</v>
      </c>
    </row>
    <row r="77" spans="1:14" ht="27" customHeight="1">
      <c r="A77" s="118"/>
      <c r="B77" s="118" t="s">
        <v>42</v>
      </c>
      <c r="C77" s="118" t="s">
        <v>59</v>
      </c>
      <c r="D77" s="119">
        <v>53082</v>
      </c>
      <c r="E77" s="117">
        <v>4663</v>
      </c>
      <c r="F77" s="110">
        <f>E77/7.5345</f>
        <v>618.8864556374012</v>
      </c>
      <c r="G77" s="120"/>
      <c r="H77" s="110">
        <f t="shared" si="12"/>
        <v>0</v>
      </c>
      <c r="I77" s="120"/>
      <c r="J77" s="120"/>
      <c r="K77" s="120"/>
      <c r="L77" s="120"/>
      <c r="M77" s="111">
        <f t="shared" si="13"/>
        <v>0</v>
      </c>
      <c r="N77" s="111" t="e">
        <f t="shared" si="14"/>
        <v>#DIV/0!</v>
      </c>
    </row>
    <row r="78" spans="1:14" ht="27" customHeight="1">
      <c r="A78" s="118"/>
      <c r="B78" s="118">
        <v>3237</v>
      </c>
      <c r="C78" s="118" t="s">
        <v>19</v>
      </c>
      <c r="D78" s="119">
        <v>53082</v>
      </c>
      <c r="E78" s="117">
        <v>0</v>
      </c>
      <c r="F78" s="110">
        <f>E78/7.5345</f>
        <v>0</v>
      </c>
      <c r="G78" s="120"/>
      <c r="H78" s="110">
        <f t="shared" si="12"/>
        <v>0</v>
      </c>
      <c r="I78" s="120"/>
      <c r="J78" s="120"/>
      <c r="K78" s="120"/>
      <c r="L78" s="120"/>
      <c r="M78" s="111" t="e">
        <f t="shared" si="13"/>
        <v>#DIV/0!</v>
      </c>
      <c r="N78" s="111" t="e">
        <f t="shared" si="14"/>
        <v>#DIV/0!</v>
      </c>
    </row>
    <row r="79" spans="1:14" ht="27" customHeight="1">
      <c r="A79" s="114"/>
      <c r="B79" s="113">
        <v>329</v>
      </c>
      <c r="C79" s="113" t="s">
        <v>30</v>
      </c>
      <c r="D79" s="115"/>
      <c r="E79" s="116">
        <f>E80+E81</f>
        <v>34676</v>
      </c>
      <c r="F79" s="116">
        <f>F80+F81</f>
        <v>4602.296104585573</v>
      </c>
      <c r="G79" s="116">
        <v>81613</v>
      </c>
      <c r="H79" s="150">
        <f t="shared" si="12"/>
        <v>10831.906563142875</v>
      </c>
      <c r="I79" s="120">
        <v>39179.4</v>
      </c>
      <c r="J79" s="120">
        <v>5200</v>
      </c>
      <c r="K79" s="116"/>
      <c r="L79" s="116"/>
      <c r="M79" s="111">
        <f t="shared" si="13"/>
        <v>112.98708040143039</v>
      </c>
      <c r="N79" s="111">
        <f t="shared" si="14"/>
        <v>48.00632252214721</v>
      </c>
    </row>
    <row r="80" spans="1:14" ht="27" customHeight="1">
      <c r="A80" s="118"/>
      <c r="B80" s="118">
        <v>3295</v>
      </c>
      <c r="C80" s="118" t="s">
        <v>55</v>
      </c>
      <c r="D80" s="119">
        <v>53082</v>
      </c>
      <c r="E80" s="117">
        <v>32738</v>
      </c>
      <c r="F80" s="110">
        <f>E80/7.5345</f>
        <v>4345.079301878028</v>
      </c>
      <c r="G80" s="120"/>
      <c r="H80" s="110">
        <f t="shared" si="12"/>
        <v>0</v>
      </c>
      <c r="I80" s="120"/>
      <c r="J80" s="120"/>
      <c r="K80" s="120"/>
      <c r="L80" s="120"/>
      <c r="M80" s="111">
        <f t="shared" si="13"/>
        <v>0</v>
      </c>
      <c r="N80" s="111" t="e">
        <f t="shared" si="14"/>
        <v>#DIV/0!</v>
      </c>
    </row>
    <row r="81" spans="1:14" ht="27" customHeight="1">
      <c r="A81" s="118"/>
      <c r="B81" s="118">
        <v>3296</v>
      </c>
      <c r="C81" s="118" t="s">
        <v>255</v>
      </c>
      <c r="D81" s="119">
        <v>53082</v>
      </c>
      <c r="E81" s="117">
        <v>1938</v>
      </c>
      <c r="F81" s="110">
        <f>E81/7.5345</f>
        <v>257.2168027075453</v>
      </c>
      <c r="G81" s="120"/>
      <c r="H81" s="110">
        <f t="shared" si="12"/>
        <v>0</v>
      </c>
      <c r="I81" s="120"/>
      <c r="J81" s="120"/>
      <c r="K81" s="120"/>
      <c r="L81" s="120"/>
      <c r="M81" s="111">
        <f t="shared" si="13"/>
        <v>0</v>
      </c>
      <c r="N81" s="111" t="e">
        <f t="shared" si="14"/>
        <v>#DIV/0!</v>
      </c>
    </row>
    <row r="82" spans="1:14" ht="27" customHeight="1">
      <c r="A82" s="114"/>
      <c r="B82" s="113">
        <v>34</v>
      </c>
      <c r="C82" s="113" t="s">
        <v>171</v>
      </c>
      <c r="D82" s="115"/>
      <c r="E82" s="116">
        <f>E83</f>
        <v>6185</v>
      </c>
      <c r="F82" s="116">
        <f>F83</f>
        <v>820.8905700444622</v>
      </c>
      <c r="G82" s="116">
        <v>33000</v>
      </c>
      <c r="H82" s="150">
        <f t="shared" si="12"/>
        <v>4379.852677682659</v>
      </c>
      <c r="I82" s="121">
        <f>I83</f>
        <v>7534.48</v>
      </c>
      <c r="J82" s="121">
        <f>J83</f>
        <v>1000</v>
      </c>
      <c r="K82" s="116">
        <v>1000</v>
      </c>
      <c r="L82" s="116">
        <v>1000</v>
      </c>
      <c r="M82" s="111">
        <f t="shared" si="13"/>
        <v>121.81859337105901</v>
      </c>
      <c r="N82" s="111">
        <f t="shared" si="14"/>
        <v>22.831818181818182</v>
      </c>
    </row>
    <row r="83" spans="1:14" ht="27" customHeight="1">
      <c r="A83" s="114"/>
      <c r="B83" s="113">
        <v>343</v>
      </c>
      <c r="C83" s="113" t="s">
        <v>256</v>
      </c>
      <c r="D83" s="115"/>
      <c r="E83" s="116">
        <f>E84</f>
        <v>6185</v>
      </c>
      <c r="F83" s="116">
        <f>F84</f>
        <v>820.8905700444622</v>
      </c>
      <c r="G83" s="117">
        <v>33000</v>
      </c>
      <c r="H83" s="110">
        <f t="shared" si="12"/>
        <v>4379.852677682659</v>
      </c>
      <c r="I83" s="120">
        <v>7534.48</v>
      </c>
      <c r="J83" s="120">
        <v>1000</v>
      </c>
      <c r="K83" s="116"/>
      <c r="L83" s="116"/>
      <c r="M83" s="111">
        <f t="shared" si="13"/>
        <v>121.81859337105901</v>
      </c>
      <c r="N83" s="111">
        <f t="shared" si="14"/>
        <v>22.831818181818182</v>
      </c>
    </row>
    <row r="84" spans="1:14" ht="27" customHeight="1">
      <c r="A84" s="118"/>
      <c r="B84" s="118">
        <v>3433</v>
      </c>
      <c r="C84" s="118" t="s">
        <v>256</v>
      </c>
      <c r="D84" s="119">
        <v>53082</v>
      </c>
      <c r="E84" s="117">
        <v>6185</v>
      </c>
      <c r="F84" s="110">
        <f>E84/7.5345</f>
        <v>820.8905700444622</v>
      </c>
      <c r="G84" s="120"/>
      <c r="H84" s="110">
        <f t="shared" si="12"/>
        <v>0</v>
      </c>
      <c r="I84" s="120"/>
      <c r="J84" s="120"/>
      <c r="K84" s="120"/>
      <c r="L84" s="120"/>
      <c r="M84" s="111">
        <f t="shared" si="13"/>
        <v>0</v>
      </c>
      <c r="N84" s="111" t="e">
        <f t="shared" si="14"/>
        <v>#DIV/0!</v>
      </c>
    </row>
    <row r="85" spans="1:14" ht="27" customHeight="1">
      <c r="A85" s="172">
        <v>2102</v>
      </c>
      <c r="B85" s="173" t="s">
        <v>2</v>
      </c>
      <c r="C85" s="172" t="s">
        <v>257</v>
      </c>
      <c r="D85" s="173"/>
      <c r="E85" s="151">
        <f aca="true" t="shared" si="15" ref="E85:L85">SUM(E86)</f>
        <v>359584</v>
      </c>
      <c r="F85" s="151">
        <f t="shared" si="15"/>
        <v>47724.99834096489</v>
      </c>
      <c r="G85" s="151">
        <f t="shared" si="15"/>
        <v>812114</v>
      </c>
      <c r="H85" s="151">
        <f t="shared" si="15"/>
        <v>107786.05083283562</v>
      </c>
      <c r="I85" s="152">
        <f t="shared" si="15"/>
        <v>812113.62</v>
      </c>
      <c r="J85" s="152">
        <f t="shared" si="15"/>
        <v>107786</v>
      </c>
      <c r="K85" s="151">
        <f t="shared" si="15"/>
        <v>107786</v>
      </c>
      <c r="L85" s="151">
        <f t="shared" si="15"/>
        <v>107786</v>
      </c>
      <c r="M85" s="153">
        <f t="shared" si="13"/>
        <v>225.84809668950788</v>
      </c>
      <c r="N85" s="111">
        <f t="shared" si="14"/>
        <v>99.99995283913343</v>
      </c>
    </row>
    <row r="86" spans="1:14" ht="27" customHeight="1">
      <c r="A86" s="174" t="s">
        <v>259</v>
      </c>
      <c r="B86" s="175" t="s">
        <v>3</v>
      </c>
      <c r="C86" s="174" t="s">
        <v>260</v>
      </c>
      <c r="D86" s="176"/>
      <c r="E86" s="177">
        <f aca="true" t="shared" si="16" ref="E86:L86">E87</f>
        <v>359584</v>
      </c>
      <c r="F86" s="177">
        <f t="shared" si="16"/>
        <v>47724.99834096489</v>
      </c>
      <c r="G86" s="177">
        <f t="shared" si="16"/>
        <v>812114</v>
      </c>
      <c r="H86" s="177">
        <f t="shared" si="16"/>
        <v>107786.05083283562</v>
      </c>
      <c r="I86" s="177">
        <f t="shared" si="16"/>
        <v>812113.62</v>
      </c>
      <c r="J86" s="177">
        <f t="shared" si="16"/>
        <v>107786</v>
      </c>
      <c r="K86" s="177">
        <f t="shared" si="16"/>
        <v>107786</v>
      </c>
      <c r="L86" s="177">
        <f t="shared" si="16"/>
        <v>107786</v>
      </c>
      <c r="M86" s="178">
        <f t="shared" si="13"/>
        <v>225.84809668950788</v>
      </c>
      <c r="N86" s="111">
        <f t="shared" si="14"/>
        <v>99.99995283913343</v>
      </c>
    </row>
    <row r="87" spans="1:14" ht="27" customHeight="1">
      <c r="A87" s="114"/>
      <c r="B87" s="113">
        <v>3</v>
      </c>
      <c r="C87" s="113" t="s">
        <v>170</v>
      </c>
      <c r="D87" s="115"/>
      <c r="E87" s="116">
        <f aca="true" t="shared" si="17" ref="E87:L87">SUM(E88,E93)</f>
        <v>359584</v>
      </c>
      <c r="F87" s="116">
        <f t="shared" si="17"/>
        <v>47724.99834096489</v>
      </c>
      <c r="G87" s="121">
        <f t="shared" si="17"/>
        <v>812114</v>
      </c>
      <c r="H87" s="121">
        <f t="shared" si="17"/>
        <v>107786.05083283562</v>
      </c>
      <c r="I87" s="121">
        <f t="shared" si="17"/>
        <v>812113.62</v>
      </c>
      <c r="J87" s="121">
        <f t="shared" si="17"/>
        <v>107786</v>
      </c>
      <c r="K87" s="121">
        <f t="shared" si="17"/>
        <v>107786</v>
      </c>
      <c r="L87" s="121">
        <f t="shared" si="17"/>
        <v>107786</v>
      </c>
      <c r="M87" s="111">
        <f t="shared" si="13"/>
        <v>225.84809668950788</v>
      </c>
      <c r="N87" s="111">
        <f t="shared" si="14"/>
        <v>99.99995283913343</v>
      </c>
    </row>
    <row r="88" spans="1:14" ht="27" customHeight="1">
      <c r="A88" s="114"/>
      <c r="B88" s="113">
        <v>32</v>
      </c>
      <c r="C88" s="113" t="s">
        <v>169</v>
      </c>
      <c r="D88" s="115"/>
      <c r="E88" s="116">
        <f>E89+E91</f>
        <v>276292</v>
      </c>
      <c r="F88" s="116">
        <f>F89+F91</f>
        <v>36670.25018249386</v>
      </c>
      <c r="G88" s="121">
        <f>SUM(G89+G91)</f>
        <v>367114</v>
      </c>
      <c r="H88" s="121">
        <f>SUM(H89+H91)</f>
        <v>48724.40108832703</v>
      </c>
      <c r="I88" s="121">
        <f>SUM(I89+I91)</f>
        <v>367113.62</v>
      </c>
      <c r="J88" s="121">
        <f>SUM(J89+J91)</f>
        <v>48724.350000000006</v>
      </c>
      <c r="K88" s="121">
        <v>48724.35</v>
      </c>
      <c r="L88" s="121">
        <v>48724.35</v>
      </c>
      <c r="M88" s="111">
        <f t="shared" si="13"/>
        <v>132.87160685072314</v>
      </c>
      <c r="N88" s="111">
        <f t="shared" si="14"/>
        <v>99.99989514837354</v>
      </c>
    </row>
    <row r="89" spans="1:14" ht="27" customHeight="1">
      <c r="A89" s="114"/>
      <c r="B89" s="113">
        <v>322</v>
      </c>
      <c r="C89" s="113" t="s">
        <v>348</v>
      </c>
      <c r="D89" s="115"/>
      <c r="E89" s="116">
        <f>E90</f>
        <v>260818</v>
      </c>
      <c r="F89" s="116">
        <f>F90</f>
        <v>34616.49744508594</v>
      </c>
      <c r="G89" s="120">
        <v>350000</v>
      </c>
      <c r="H89" s="110">
        <f t="shared" si="12"/>
        <v>46452.98294511912</v>
      </c>
      <c r="I89" s="120">
        <v>350000</v>
      </c>
      <c r="J89" s="120">
        <v>46452.98</v>
      </c>
      <c r="K89" s="121"/>
      <c r="L89" s="121"/>
      <c r="M89" s="111">
        <f t="shared" si="13"/>
        <v>134.19319218765574</v>
      </c>
      <c r="N89" s="111">
        <f t="shared" si="14"/>
        <v>99.99999366</v>
      </c>
    </row>
    <row r="90" spans="1:14" ht="27" customHeight="1">
      <c r="A90" s="118"/>
      <c r="B90" s="118">
        <v>3223</v>
      </c>
      <c r="C90" s="118" t="s">
        <v>44</v>
      </c>
      <c r="D90" s="119">
        <v>11001</v>
      </c>
      <c r="E90" s="117">
        <v>260818</v>
      </c>
      <c r="F90" s="110">
        <f>E90/7.5345</f>
        <v>34616.49744508594</v>
      </c>
      <c r="G90" s="120"/>
      <c r="H90" s="110">
        <f t="shared" si="12"/>
        <v>0</v>
      </c>
      <c r="I90" s="120"/>
      <c r="J90" s="120"/>
      <c r="K90" s="120"/>
      <c r="L90" s="120"/>
      <c r="M90" s="111">
        <f t="shared" si="13"/>
        <v>0</v>
      </c>
      <c r="N90" s="111" t="e">
        <f t="shared" si="14"/>
        <v>#DIV/0!</v>
      </c>
    </row>
    <row r="91" spans="1:14" ht="27" customHeight="1">
      <c r="A91" s="114"/>
      <c r="B91" s="113">
        <v>329</v>
      </c>
      <c r="C91" s="113" t="s">
        <v>30</v>
      </c>
      <c r="D91" s="115"/>
      <c r="E91" s="116">
        <f>E92</f>
        <v>15474</v>
      </c>
      <c r="F91" s="116">
        <f>F92</f>
        <v>2053.7527374079236</v>
      </c>
      <c r="G91" s="117">
        <v>17114</v>
      </c>
      <c r="H91" s="110">
        <f t="shared" si="12"/>
        <v>2271.4181432079104</v>
      </c>
      <c r="I91" s="120">
        <v>17113.62</v>
      </c>
      <c r="J91" s="120">
        <v>2271.37</v>
      </c>
      <c r="K91" s="116"/>
      <c r="L91" s="116"/>
      <c r="M91" s="111">
        <f t="shared" si="13"/>
        <v>110.59596742923614</v>
      </c>
      <c r="N91" s="111">
        <f t="shared" si="14"/>
        <v>99.99788047797125</v>
      </c>
    </row>
    <row r="92" spans="1:14" ht="27" customHeight="1">
      <c r="A92" s="118"/>
      <c r="B92" s="118">
        <v>3292</v>
      </c>
      <c r="C92" s="118" t="s">
        <v>261</v>
      </c>
      <c r="D92" s="119">
        <v>11001</v>
      </c>
      <c r="E92" s="117">
        <v>15474</v>
      </c>
      <c r="F92" s="110">
        <f>E92/7.5345</f>
        <v>2053.7527374079236</v>
      </c>
      <c r="G92" s="120"/>
      <c r="H92" s="110">
        <f t="shared" si="12"/>
        <v>0</v>
      </c>
      <c r="I92" s="120"/>
      <c r="J92" s="120"/>
      <c r="K92" s="120"/>
      <c r="L92" s="120"/>
      <c r="M92" s="111">
        <f t="shared" si="13"/>
        <v>0</v>
      </c>
      <c r="N92" s="111" t="e">
        <f t="shared" si="14"/>
        <v>#DIV/0!</v>
      </c>
    </row>
    <row r="93" spans="1:14" ht="27" customHeight="1">
      <c r="A93" s="114"/>
      <c r="B93" s="113">
        <v>37</v>
      </c>
      <c r="C93" s="113" t="s">
        <v>172</v>
      </c>
      <c r="D93" s="115"/>
      <c r="E93" s="116">
        <f aca="true" t="shared" si="18" ref="E93:J93">E94</f>
        <v>83292</v>
      </c>
      <c r="F93" s="116">
        <f t="shared" si="18"/>
        <v>11054.748158471033</v>
      </c>
      <c r="G93" s="121">
        <f t="shared" si="18"/>
        <v>445000</v>
      </c>
      <c r="H93" s="121">
        <f t="shared" si="18"/>
        <v>59061.64974450859</v>
      </c>
      <c r="I93" s="121">
        <f t="shared" si="18"/>
        <v>445000</v>
      </c>
      <c r="J93" s="121">
        <f t="shared" si="18"/>
        <v>59061.65</v>
      </c>
      <c r="K93" s="121">
        <v>59061.65</v>
      </c>
      <c r="L93" s="121">
        <v>59061.65</v>
      </c>
      <c r="M93" s="111">
        <f t="shared" si="13"/>
        <v>534.2649954377372</v>
      </c>
      <c r="N93" s="111">
        <f t="shared" si="14"/>
        <v>100.00000043258427</v>
      </c>
    </row>
    <row r="94" spans="1:14" ht="27" customHeight="1">
      <c r="A94" s="114"/>
      <c r="B94" s="113" t="s">
        <v>12</v>
      </c>
      <c r="C94" s="113" t="s">
        <v>13</v>
      </c>
      <c r="D94" s="115"/>
      <c r="E94" s="116">
        <f>E95</f>
        <v>83292</v>
      </c>
      <c r="F94" s="116">
        <f>F95</f>
        <v>11054.748158471033</v>
      </c>
      <c r="G94" s="120">
        <v>445000</v>
      </c>
      <c r="H94" s="110">
        <f t="shared" si="12"/>
        <v>59061.64974450859</v>
      </c>
      <c r="I94" s="120">
        <v>445000</v>
      </c>
      <c r="J94" s="120">
        <v>59061.65</v>
      </c>
      <c r="K94" s="121"/>
      <c r="L94" s="121"/>
      <c r="M94" s="111">
        <f t="shared" si="13"/>
        <v>534.2649954377372</v>
      </c>
      <c r="N94" s="111">
        <f t="shared" si="14"/>
        <v>100.00000043258427</v>
      </c>
    </row>
    <row r="95" spans="1:14" ht="27" customHeight="1">
      <c r="A95" s="118"/>
      <c r="B95" s="118" t="s">
        <v>65</v>
      </c>
      <c r="C95" s="118" t="s">
        <v>66</v>
      </c>
      <c r="D95" s="119">
        <v>11001</v>
      </c>
      <c r="E95" s="117">
        <v>83292</v>
      </c>
      <c r="F95" s="110">
        <f>E95/7.5345</f>
        <v>11054.748158471033</v>
      </c>
      <c r="G95" s="120"/>
      <c r="H95" s="110">
        <f t="shared" si="12"/>
        <v>0</v>
      </c>
      <c r="I95" s="120"/>
      <c r="J95" s="120"/>
      <c r="K95" s="120"/>
      <c r="L95" s="120"/>
      <c r="M95" s="111">
        <f t="shared" si="13"/>
        <v>0</v>
      </c>
      <c r="N95" s="111" t="e">
        <f t="shared" si="14"/>
        <v>#DIV/0!</v>
      </c>
    </row>
    <row r="96" spans="1:14" ht="27" customHeight="1">
      <c r="A96" s="172">
        <v>2301</v>
      </c>
      <c r="B96" s="173" t="s">
        <v>2</v>
      </c>
      <c r="C96" s="172" t="s">
        <v>262</v>
      </c>
      <c r="D96" s="173"/>
      <c r="E96" s="151">
        <f>SUM(E97+E125+E140+E161+E196+E204+E213+E226+E234+E244+E254+E261+E266+E119)</f>
        <v>2312766</v>
      </c>
      <c r="F96" s="151">
        <f>SUM(F97+F125+F140+F161+F196+F204+F213+F226+F234+F244+F254+F261+F266+F119)</f>
        <v>319864.4851682262</v>
      </c>
      <c r="G96" s="151">
        <f>SUM(G97+G125+G140+G161+G196+G204+G213+G226+G234+G244+G254+G261+G266+G119)</f>
        <v>2462683</v>
      </c>
      <c r="H96" s="151">
        <f>SUM(H97+H125+H140+H161+H196+H204+H213+H226+H234+H244+H254+H261+H266+H119)</f>
        <v>326854.20399495657</v>
      </c>
      <c r="I96" s="152">
        <f>SUM(I97+I125+I140+I161+I196+I204+I213+I226+I234+I244+I254+I261+I266)</f>
        <v>2673722.8399999994</v>
      </c>
      <c r="J96" s="152">
        <f>SUM(J97+J125+J140+J161+J196+J204+J213+J226+J234+J244+J254+J261+J266)</f>
        <v>354864</v>
      </c>
      <c r="K96" s="151">
        <f>SUM(K97+K125+K140+K161+K196+K204+K213+K226+K234+K244+K254+K261+K266+K119)</f>
        <v>349056</v>
      </c>
      <c r="L96" s="151">
        <f>SUM(L97+L125+L140+L161+L196+L204+L213+L226+L234+L244+L254+L261+L266+L119)</f>
        <v>349056</v>
      </c>
      <c r="M96" s="153">
        <f t="shared" si="13"/>
        <v>115.6071491884609</v>
      </c>
      <c r="N96" s="111">
        <f t="shared" si="14"/>
        <v>108.56950764674136</v>
      </c>
    </row>
    <row r="97" spans="1:14" ht="27" customHeight="1">
      <c r="A97" s="174">
        <v>230102</v>
      </c>
      <c r="B97" s="175" t="s">
        <v>3</v>
      </c>
      <c r="C97" s="174" t="s">
        <v>263</v>
      </c>
      <c r="D97" s="176"/>
      <c r="E97" s="177">
        <f>SUM(E98)+E117</f>
        <v>29225</v>
      </c>
      <c r="F97" s="177">
        <f>SUM(F98)+F117</f>
        <v>3878.824075917446</v>
      </c>
      <c r="G97" s="177">
        <f aca="true" t="shared" si="19" ref="G97:L97">SUM(G98)</f>
        <v>30600</v>
      </c>
      <c r="H97" s="177">
        <f t="shared" si="19"/>
        <v>4061.317937487557</v>
      </c>
      <c r="I97" s="177">
        <f t="shared" si="19"/>
        <v>37069.75000000001</v>
      </c>
      <c r="J97" s="177">
        <f t="shared" si="19"/>
        <v>4920</v>
      </c>
      <c r="K97" s="177">
        <f t="shared" si="19"/>
        <v>4920</v>
      </c>
      <c r="L97" s="177">
        <f t="shared" si="19"/>
        <v>4920</v>
      </c>
      <c r="M97" s="178">
        <f t="shared" si="13"/>
        <v>126.84260051325921</v>
      </c>
      <c r="N97" s="111">
        <f t="shared" si="14"/>
        <v>121.1429411764706</v>
      </c>
    </row>
    <row r="98" spans="1:14" ht="27" customHeight="1">
      <c r="A98" s="114"/>
      <c r="B98" s="113">
        <v>3</v>
      </c>
      <c r="C98" s="113" t="s">
        <v>170</v>
      </c>
      <c r="D98" s="115"/>
      <c r="E98" s="116">
        <f>SUM(E104)+E118</f>
        <v>29025</v>
      </c>
      <c r="F98" s="116">
        <f>SUM(F104)+F118</f>
        <v>3852.279514234521</v>
      </c>
      <c r="G98" s="116">
        <f>SUM(G104,G111)</f>
        <v>30600</v>
      </c>
      <c r="H98" s="116">
        <f>SUM(H104,H111)</f>
        <v>4061.317937487557</v>
      </c>
      <c r="I98" s="121">
        <f>SUM(I99,I104,I111)</f>
        <v>37069.75000000001</v>
      </c>
      <c r="J98" s="121">
        <v>4920</v>
      </c>
      <c r="K98" s="116">
        <v>4920</v>
      </c>
      <c r="L98" s="116">
        <v>4920</v>
      </c>
      <c r="M98" s="111">
        <f t="shared" si="13"/>
        <v>127.71662360034455</v>
      </c>
      <c r="N98" s="111">
        <f t="shared" si="14"/>
        <v>121.1429411764706</v>
      </c>
    </row>
    <row r="99" spans="1:14" ht="27" customHeight="1">
      <c r="A99" s="114"/>
      <c r="B99" s="113">
        <v>31</v>
      </c>
      <c r="C99" s="113" t="s">
        <v>247</v>
      </c>
      <c r="D99" s="115"/>
      <c r="E99" s="116">
        <v>0</v>
      </c>
      <c r="F99" s="116">
        <f>F100+F102</f>
        <v>0</v>
      </c>
      <c r="G99" s="116">
        <v>0</v>
      </c>
      <c r="H99" s="150">
        <f t="shared" si="12"/>
        <v>0</v>
      </c>
      <c r="I99" s="121">
        <f>SUM(I100+I102)</f>
        <v>1280.87</v>
      </c>
      <c r="J99" s="121">
        <f>SUM(J100+J102)</f>
        <v>170</v>
      </c>
      <c r="K99" s="116">
        <v>170</v>
      </c>
      <c r="L99" s="116">
        <v>170</v>
      </c>
      <c r="M99" s="111" t="e">
        <f t="shared" si="13"/>
        <v>#DIV/0!</v>
      </c>
      <c r="N99" s="111" t="e">
        <f t="shared" si="14"/>
        <v>#DIV/0!</v>
      </c>
    </row>
    <row r="100" spans="1:15" ht="27" customHeight="1">
      <c r="A100" s="114"/>
      <c r="B100" s="113">
        <v>311</v>
      </c>
      <c r="C100" s="113" t="s">
        <v>248</v>
      </c>
      <c r="D100" s="115"/>
      <c r="E100" s="116">
        <v>0</v>
      </c>
      <c r="F100" s="116">
        <f>F101</f>
        <v>0</v>
      </c>
      <c r="G100" s="120">
        <v>0</v>
      </c>
      <c r="H100" s="110">
        <f t="shared" si="12"/>
        <v>0</v>
      </c>
      <c r="I100" s="120">
        <v>1054.83</v>
      </c>
      <c r="J100" s="120">
        <v>140</v>
      </c>
      <c r="K100" s="121"/>
      <c r="L100" s="121"/>
      <c r="M100" s="111" t="e">
        <f t="shared" si="13"/>
        <v>#DIV/0!</v>
      </c>
      <c r="N100" s="111" t="e">
        <f t="shared" si="14"/>
        <v>#DIV/0!</v>
      </c>
      <c r="O100" s="138"/>
    </row>
    <row r="101" spans="1:14" ht="27" customHeight="1">
      <c r="A101" s="118"/>
      <c r="B101" s="118">
        <v>3111</v>
      </c>
      <c r="C101" s="118" t="s">
        <v>248</v>
      </c>
      <c r="D101" s="119">
        <v>58800</v>
      </c>
      <c r="E101" s="117">
        <v>0</v>
      </c>
      <c r="F101" s="110">
        <f>E101/7.5345</f>
        <v>0</v>
      </c>
      <c r="G101" s="120"/>
      <c r="H101" s="110">
        <f t="shared" si="12"/>
        <v>0</v>
      </c>
      <c r="I101" s="120"/>
      <c r="J101" s="120"/>
      <c r="K101" s="120"/>
      <c r="L101" s="120"/>
      <c r="M101" s="111" t="e">
        <f t="shared" si="13"/>
        <v>#DIV/0!</v>
      </c>
      <c r="N101" s="111" t="e">
        <f t="shared" si="14"/>
        <v>#DIV/0!</v>
      </c>
    </row>
    <row r="102" spans="1:14" ht="27" customHeight="1">
      <c r="A102" s="114"/>
      <c r="B102" s="113">
        <v>313</v>
      </c>
      <c r="C102" s="113" t="s">
        <v>251</v>
      </c>
      <c r="D102" s="115"/>
      <c r="E102" s="116">
        <v>0</v>
      </c>
      <c r="F102" s="116">
        <f>F103</f>
        <v>0</v>
      </c>
      <c r="G102" s="117">
        <v>0</v>
      </c>
      <c r="H102" s="110">
        <f t="shared" si="12"/>
        <v>0</v>
      </c>
      <c r="I102" s="120">
        <v>226.04</v>
      </c>
      <c r="J102" s="120">
        <v>30</v>
      </c>
      <c r="K102" s="116"/>
      <c r="L102" s="116"/>
      <c r="M102" s="111" t="e">
        <f t="shared" si="13"/>
        <v>#DIV/0!</v>
      </c>
      <c r="N102" s="111" t="e">
        <f t="shared" si="14"/>
        <v>#DIV/0!</v>
      </c>
    </row>
    <row r="103" spans="1:14" ht="27" customHeight="1">
      <c r="A103" s="118"/>
      <c r="B103" s="118">
        <v>3132</v>
      </c>
      <c r="C103" s="118" t="s">
        <v>252</v>
      </c>
      <c r="D103" s="119">
        <v>58800</v>
      </c>
      <c r="E103" s="117">
        <v>0</v>
      </c>
      <c r="F103" s="110">
        <f>E103/7.5345</f>
        <v>0</v>
      </c>
      <c r="G103" s="120"/>
      <c r="H103" s="110">
        <f t="shared" si="12"/>
        <v>0</v>
      </c>
      <c r="I103" s="120"/>
      <c r="J103" s="120"/>
      <c r="K103" s="120"/>
      <c r="L103" s="120"/>
      <c r="M103" s="111" t="e">
        <f t="shared" si="13"/>
        <v>#DIV/0!</v>
      </c>
      <c r="N103" s="111" t="e">
        <f t="shared" si="14"/>
        <v>#DIV/0!</v>
      </c>
    </row>
    <row r="104" spans="1:14" ht="27" customHeight="1">
      <c r="A104" s="114"/>
      <c r="B104" s="113">
        <v>32</v>
      </c>
      <c r="C104" s="113" t="s">
        <v>169</v>
      </c>
      <c r="D104" s="115"/>
      <c r="E104" s="116">
        <f>SUM(E105,E109)</f>
        <v>28825</v>
      </c>
      <c r="F104" s="116">
        <f>SUM(F105,F109)</f>
        <v>3825.7349525515956</v>
      </c>
      <c r="G104" s="116">
        <f>SUM(G105,G109+G116)</f>
        <v>30600</v>
      </c>
      <c r="H104" s="116">
        <f>SUM(H105,H109+H116)</f>
        <v>4061.317937487557</v>
      </c>
      <c r="I104" s="121">
        <f>SUM(I105,I107,I109,I116)</f>
        <v>35788.880000000005</v>
      </c>
      <c r="J104" s="121">
        <v>4750</v>
      </c>
      <c r="K104" s="116">
        <v>4750</v>
      </c>
      <c r="L104" s="116">
        <v>4750</v>
      </c>
      <c r="M104" s="111">
        <f t="shared" si="13"/>
        <v>124.15916738941893</v>
      </c>
      <c r="N104" s="111">
        <f t="shared" si="14"/>
        <v>116.95710784313727</v>
      </c>
    </row>
    <row r="105" spans="1:14" ht="27" customHeight="1">
      <c r="A105" s="114"/>
      <c r="B105" s="113" t="s">
        <v>5</v>
      </c>
      <c r="C105" s="113" t="s">
        <v>6</v>
      </c>
      <c r="D105" s="115"/>
      <c r="E105" s="116">
        <f>E106</f>
        <v>0</v>
      </c>
      <c r="F105" s="110">
        <f>E105/7.5345</f>
        <v>0</v>
      </c>
      <c r="G105" s="120">
        <v>10000</v>
      </c>
      <c r="H105" s="110">
        <f t="shared" si="12"/>
        <v>1327.2280841462605</v>
      </c>
      <c r="I105" s="120">
        <v>527.42</v>
      </c>
      <c r="J105" s="120">
        <v>70</v>
      </c>
      <c r="K105" s="121"/>
      <c r="L105" s="121"/>
      <c r="M105" s="111" t="e">
        <f t="shared" si="13"/>
        <v>#DIV/0!</v>
      </c>
      <c r="N105" s="111">
        <f t="shared" si="14"/>
        <v>5.274150000000001</v>
      </c>
    </row>
    <row r="106" spans="1:14" ht="27" customHeight="1">
      <c r="A106" s="118"/>
      <c r="B106" s="118" t="s">
        <v>8</v>
      </c>
      <c r="C106" s="118" t="s">
        <v>9</v>
      </c>
      <c r="D106" s="119">
        <v>58800</v>
      </c>
      <c r="E106" s="117">
        <v>0</v>
      </c>
      <c r="F106" s="110">
        <f>E106/7.5345</f>
        <v>0</v>
      </c>
      <c r="G106" s="120"/>
      <c r="H106" s="110">
        <f t="shared" si="12"/>
        <v>0</v>
      </c>
      <c r="I106" s="120"/>
      <c r="J106" s="120"/>
      <c r="K106" s="120"/>
      <c r="L106" s="120"/>
      <c r="M106" s="111" t="e">
        <f t="shared" si="13"/>
        <v>#DIV/0!</v>
      </c>
      <c r="N106" s="111" t="e">
        <f t="shared" si="14"/>
        <v>#DIV/0!</v>
      </c>
    </row>
    <row r="107" spans="1:14" ht="27" customHeight="1">
      <c r="A107" s="114"/>
      <c r="B107" s="113">
        <v>322</v>
      </c>
      <c r="C107" s="113" t="s">
        <v>38</v>
      </c>
      <c r="D107" s="115"/>
      <c r="E107" s="116">
        <v>0</v>
      </c>
      <c r="F107" s="116">
        <v>0</v>
      </c>
      <c r="G107" s="120">
        <v>0</v>
      </c>
      <c r="H107" s="110">
        <f t="shared" si="12"/>
        <v>0</v>
      </c>
      <c r="I107" s="120">
        <v>4520.7</v>
      </c>
      <c r="J107" s="120">
        <v>600</v>
      </c>
      <c r="K107" s="121"/>
      <c r="L107" s="121"/>
      <c r="M107" s="111" t="e">
        <f t="shared" si="13"/>
        <v>#DIV/0!</v>
      </c>
      <c r="N107" s="111" t="e">
        <f t="shared" si="14"/>
        <v>#DIV/0!</v>
      </c>
    </row>
    <row r="108" spans="1:14" ht="27" customHeight="1">
      <c r="A108" s="118"/>
      <c r="B108" s="118" t="s">
        <v>57</v>
      </c>
      <c r="C108" s="118" t="s">
        <v>267</v>
      </c>
      <c r="D108" s="119">
        <v>58800</v>
      </c>
      <c r="E108" s="117">
        <v>0</v>
      </c>
      <c r="F108" s="110">
        <f>E108/7.5345</f>
        <v>0</v>
      </c>
      <c r="G108" s="120"/>
      <c r="H108" s="110">
        <f t="shared" si="12"/>
        <v>0</v>
      </c>
      <c r="I108" s="120"/>
      <c r="J108" s="120"/>
      <c r="K108" s="120"/>
      <c r="L108" s="120"/>
      <c r="M108" s="111" t="e">
        <f t="shared" si="13"/>
        <v>#DIV/0!</v>
      </c>
      <c r="N108" s="111" t="e">
        <f t="shared" si="14"/>
        <v>#DIV/0!</v>
      </c>
    </row>
    <row r="109" spans="1:14" ht="27" customHeight="1">
      <c r="A109" s="114"/>
      <c r="B109" s="113">
        <v>329</v>
      </c>
      <c r="C109" s="113" t="s">
        <v>30</v>
      </c>
      <c r="D109" s="115"/>
      <c r="E109" s="116">
        <f>SUM(E110:E110)</f>
        <v>28825</v>
      </c>
      <c r="F109" s="116">
        <f>SUM(F110:F110)</f>
        <v>3825.7349525515956</v>
      </c>
      <c r="G109" s="121">
        <v>20000</v>
      </c>
      <c r="H109" s="150">
        <f t="shared" si="12"/>
        <v>2654.456168292521</v>
      </c>
      <c r="I109" s="121">
        <f>I110</f>
        <v>30138</v>
      </c>
      <c r="J109" s="121">
        <f>J110</f>
        <v>4000</v>
      </c>
      <c r="K109" s="121"/>
      <c r="L109" s="121"/>
      <c r="M109" s="111">
        <f t="shared" si="13"/>
        <v>104.55507372072854</v>
      </c>
      <c r="N109" s="111">
        <f t="shared" si="14"/>
        <v>150.69000000000003</v>
      </c>
    </row>
    <row r="110" spans="1:14" ht="27" customHeight="1">
      <c r="A110" s="118"/>
      <c r="B110" s="118">
        <v>3299</v>
      </c>
      <c r="C110" s="118" t="s">
        <v>30</v>
      </c>
      <c r="D110" s="119">
        <v>58800</v>
      </c>
      <c r="E110" s="117">
        <v>28825</v>
      </c>
      <c r="F110" s="110">
        <f>E110/7.5345</f>
        <v>3825.7349525515956</v>
      </c>
      <c r="G110" s="120"/>
      <c r="H110" s="110">
        <f t="shared" si="12"/>
        <v>0</v>
      </c>
      <c r="I110" s="120">
        <v>30138</v>
      </c>
      <c r="J110" s="120">
        <v>4000</v>
      </c>
      <c r="K110" s="120"/>
      <c r="L110" s="120"/>
      <c r="M110" s="111">
        <f t="shared" si="13"/>
        <v>104.55507372072854</v>
      </c>
      <c r="N110" s="111" t="e">
        <f t="shared" si="14"/>
        <v>#DIV/0!</v>
      </c>
    </row>
    <row r="111" spans="1:14" ht="27" customHeight="1">
      <c r="A111" s="114"/>
      <c r="B111" s="113">
        <v>31</v>
      </c>
      <c r="C111" s="113" t="s">
        <v>247</v>
      </c>
      <c r="D111" s="115"/>
      <c r="E111" s="116">
        <f>E112+E114</f>
        <v>200</v>
      </c>
      <c r="F111" s="116">
        <f>F112+F114</f>
        <v>26.54456168292521</v>
      </c>
      <c r="G111" s="116">
        <f>G112+G114+G117</f>
        <v>0</v>
      </c>
      <c r="H111" s="150">
        <f t="shared" si="12"/>
        <v>0</v>
      </c>
      <c r="I111" s="121">
        <f>I112+I114+I117</f>
        <v>0</v>
      </c>
      <c r="J111" s="121">
        <f>J112+J114+J117</f>
        <v>0</v>
      </c>
      <c r="K111" s="116"/>
      <c r="L111" s="116"/>
      <c r="M111" s="111">
        <f t="shared" si="13"/>
        <v>0</v>
      </c>
      <c r="N111" s="111" t="e">
        <f t="shared" si="14"/>
        <v>#DIV/0!</v>
      </c>
    </row>
    <row r="112" spans="1:15" ht="27" customHeight="1">
      <c r="A112" s="114"/>
      <c r="B112" s="113">
        <v>311</v>
      </c>
      <c r="C112" s="113" t="s">
        <v>248</v>
      </c>
      <c r="D112" s="115"/>
      <c r="E112" s="116">
        <f>E113</f>
        <v>172</v>
      </c>
      <c r="F112" s="116">
        <f>F113</f>
        <v>22.82832304731568</v>
      </c>
      <c r="G112" s="120">
        <v>0</v>
      </c>
      <c r="H112" s="110">
        <f t="shared" si="12"/>
        <v>0</v>
      </c>
      <c r="I112" s="120">
        <v>0</v>
      </c>
      <c r="J112" s="120">
        <v>0</v>
      </c>
      <c r="K112" s="121"/>
      <c r="L112" s="121"/>
      <c r="M112" s="111">
        <f t="shared" si="13"/>
        <v>0</v>
      </c>
      <c r="N112" s="111" t="e">
        <f t="shared" si="14"/>
        <v>#DIV/0!</v>
      </c>
      <c r="O112" s="138"/>
    </row>
    <row r="113" spans="1:14" ht="27" customHeight="1">
      <c r="A113" s="118"/>
      <c r="B113" s="118">
        <v>3111</v>
      </c>
      <c r="C113" s="118" t="s">
        <v>248</v>
      </c>
      <c r="D113" s="119">
        <v>58800</v>
      </c>
      <c r="E113" s="117">
        <v>172</v>
      </c>
      <c r="F113" s="110">
        <f>E113/7.5345</f>
        <v>22.82832304731568</v>
      </c>
      <c r="G113" s="120"/>
      <c r="H113" s="110">
        <f t="shared" si="12"/>
        <v>0</v>
      </c>
      <c r="I113" s="120"/>
      <c r="J113" s="120"/>
      <c r="K113" s="120"/>
      <c r="L113" s="120"/>
      <c r="M113" s="111">
        <f t="shared" si="13"/>
        <v>0</v>
      </c>
      <c r="N113" s="111" t="e">
        <f t="shared" si="14"/>
        <v>#DIV/0!</v>
      </c>
    </row>
    <row r="114" spans="1:14" ht="27" customHeight="1">
      <c r="A114" s="114"/>
      <c r="B114" s="113">
        <v>313</v>
      </c>
      <c r="C114" s="113" t="s">
        <v>251</v>
      </c>
      <c r="D114" s="115"/>
      <c r="E114" s="116">
        <f>E115</f>
        <v>28</v>
      </c>
      <c r="F114" s="116">
        <f>F115</f>
        <v>3.716238635609529</v>
      </c>
      <c r="G114" s="117">
        <v>0</v>
      </c>
      <c r="H114" s="110">
        <f t="shared" si="12"/>
        <v>0</v>
      </c>
      <c r="I114" s="120">
        <v>0</v>
      </c>
      <c r="J114" s="120">
        <v>0</v>
      </c>
      <c r="K114" s="116"/>
      <c r="L114" s="116"/>
      <c r="M114" s="111">
        <f t="shared" si="13"/>
        <v>0</v>
      </c>
      <c r="N114" s="111" t="e">
        <f t="shared" si="14"/>
        <v>#DIV/0!</v>
      </c>
    </row>
    <row r="115" spans="1:14" ht="27" customHeight="1">
      <c r="A115" s="118"/>
      <c r="B115" s="118">
        <v>3132</v>
      </c>
      <c r="C115" s="118" t="s">
        <v>252</v>
      </c>
      <c r="D115" s="119">
        <v>58800</v>
      </c>
      <c r="E115" s="117">
        <v>28</v>
      </c>
      <c r="F115" s="110">
        <f>E115/7.5345</f>
        <v>3.716238635609529</v>
      </c>
      <c r="G115" s="120"/>
      <c r="H115" s="110">
        <f t="shared" si="12"/>
        <v>0</v>
      </c>
      <c r="I115" s="120"/>
      <c r="J115" s="120"/>
      <c r="K115" s="120"/>
      <c r="L115" s="120"/>
      <c r="M115" s="111">
        <f t="shared" si="13"/>
        <v>0</v>
      </c>
      <c r="N115" s="111" t="e">
        <f t="shared" si="14"/>
        <v>#DIV/0!</v>
      </c>
    </row>
    <row r="116" spans="1:14" ht="27" customHeight="1">
      <c r="A116" s="118"/>
      <c r="B116" s="113">
        <v>321</v>
      </c>
      <c r="C116" s="113" t="s">
        <v>6</v>
      </c>
      <c r="D116" s="119">
        <v>58800</v>
      </c>
      <c r="E116" s="117"/>
      <c r="F116" s="110">
        <f>E116/7.5345</f>
        <v>0</v>
      </c>
      <c r="G116" s="121">
        <v>600</v>
      </c>
      <c r="H116" s="150">
        <f t="shared" si="12"/>
        <v>79.63368504877563</v>
      </c>
      <c r="I116" s="121">
        <v>602.76</v>
      </c>
      <c r="J116" s="121">
        <v>80</v>
      </c>
      <c r="K116" s="120">
        <v>80</v>
      </c>
      <c r="L116" s="120">
        <v>80</v>
      </c>
      <c r="M116" s="111" t="e">
        <f t="shared" si="13"/>
        <v>#DIV/0!</v>
      </c>
      <c r="N116" s="111">
        <f t="shared" si="14"/>
        <v>100.46</v>
      </c>
    </row>
    <row r="117" spans="1:14" ht="27" customHeight="1">
      <c r="A117" s="114"/>
      <c r="B117" s="113" t="s">
        <v>12</v>
      </c>
      <c r="C117" s="113" t="s">
        <v>13</v>
      </c>
      <c r="D117" s="115"/>
      <c r="E117" s="116">
        <f>E118</f>
        <v>200</v>
      </c>
      <c r="F117" s="116">
        <f>F118</f>
        <v>26.54456168292521</v>
      </c>
      <c r="G117" s="120">
        <v>0</v>
      </c>
      <c r="H117" s="110">
        <f t="shared" si="12"/>
        <v>0</v>
      </c>
      <c r="I117" s="120">
        <v>0</v>
      </c>
      <c r="J117" s="120">
        <v>0</v>
      </c>
      <c r="K117" s="121"/>
      <c r="L117" s="121"/>
      <c r="M117" s="111">
        <f t="shared" si="13"/>
        <v>0</v>
      </c>
      <c r="N117" s="111" t="e">
        <f t="shared" si="14"/>
        <v>#DIV/0!</v>
      </c>
    </row>
    <row r="118" spans="1:14" ht="27" customHeight="1">
      <c r="A118" s="118"/>
      <c r="B118" s="118" t="s">
        <v>65</v>
      </c>
      <c r="C118" s="118" t="s">
        <v>265</v>
      </c>
      <c r="D118" s="119">
        <v>58800</v>
      </c>
      <c r="E118" s="117">
        <v>200</v>
      </c>
      <c r="F118" s="110">
        <f aca="true" t="shared" si="20" ref="F118:F124">E118/7.5345</f>
        <v>26.54456168292521</v>
      </c>
      <c r="G118" s="120"/>
      <c r="H118" s="110">
        <f t="shared" si="12"/>
        <v>0</v>
      </c>
      <c r="I118" s="120"/>
      <c r="J118" s="120"/>
      <c r="K118" s="120"/>
      <c r="L118" s="120"/>
      <c r="M118" s="111">
        <f t="shared" si="13"/>
        <v>0</v>
      </c>
      <c r="N118" s="111" t="e">
        <f t="shared" si="14"/>
        <v>#DIV/0!</v>
      </c>
    </row>
    <row r="119" spans="1:14" ht="27" customHeight="1">
      <c r="A119" s="174">
        <v>230103</v>
      </c>
      <c r="B119" s="175" t="s">
        <v>3</v>
      </c>
      <c r="C119" s="174" t="s">
        <v>349</v>
      </c>
      <c r="D119" s="176"/>
      <c r="E119" s="177"/>
      <c r="F119" s="179">
        <f t="shared" si="20"/>
        <v>0</v>
      </c>
      <c r="G119" s="177">
        <f>SUM(G120)</f>
        <v>9249</v>
      </c>
      <c r="H119" s="180">
        <f t="shared" si="12"/>
        <v>1227.5532550268763</v>
      </c>
      <c r="I119" s="177">
        <v>0</v>
      </c>
      <c r="J119" s="177">
        <v>0</v>
      </c>
      <c r="K119" s="177">
        <f>SUM(K120)</f>
        <v>0</v>
      </c>
      <c r="L119" s="177">
        <f>SUM(L120)</f>
        <v>0</v>
      </c>
      <c r="M119" s="178" t="e">
        <f t="shared" si="13"/>
        <v>#DIV/0!</v>
      </c>
      <c r="N119" s="111">
        <f t="shared" si="14"/>
        <v>0</v>
      </c>
    </row>
    <row r="120" spans="1:14" ht="27" customHeight="1">
      <c r="A120" s="114"/>
      <c r="B120" s="113">
        <v>32</v>
      </c>
      <c r="C120" s="113" t="s">
        <v>169</v>
      </c>
      <c r="D120" s="115"/>
      <c r="E120" s="116"/>
      <c r="F120" s="110">
        <f t="shared" si="20"/>
        <v>0</v>
      </c>
      <c r="G120" s="121">
        <f>SUM(G121+G123)</f>
        <v>9249</v>
      </c>
      <c r="H120" s="150">
        <f t="shared" si="12"/>
        <v>1227.5532550268763</v>
      </c>
      <c r="I120" s="121">
        <v>0</v>
      </c>
      <c r="J120" s="121">
        <v>0</v>
      </c>
      <c r="K120" s="121">
        <f>K121+K123</f>
        <v>0</v>
      </c>
      <c r="L120" s="121">
        <f>L121+L123</f>
        <v>0</v>
      </c>
      <c r="M120" s="111" t="e">
        <f t="shared" si="13"/>
        <v>#DIV/0!</v>
      </c>
      <c r="N120" s="111">
        <f t="shared" si="14"/>
        <v>0</v>
      </c>
    </row>
    <row r="121" spans="1:14" ht="27" customHeight="1">
      <c r="A121" s="114"/>
      <c r="B121" s="118">
        <v>329</v>
      </c>
      <c r="C121" s="118" t="s">
        <v>227</v>
      </c>
      <c r="D121" s="119">
        <v>11001</v>
      </c>
      <c r="E121" s="116"/>
      <c r="F121" s="110">
        <f t="shared" si="20"/>
        <v>0</v>
      </c>
      <c r="G121" s="120">
        <v>5500</v>
      </c>
      <c r="H121" s="110">
        <f t="shared" si="12"/>
        <v>729.9754462804433</v>
      </c>
      <c r="I121" s="120">
        <v>0</v>
      </c>
      <c r="J121" s="120">
        <v>0</v>
      </c>
      <c r="K121" s="120"/>
      <c r="L121" s="120"/>
      <c r="M121" s="111" t="e">
        <f t="shared" si="13"/>
        <v>#DIV/0!</v>
      </c>
      <c r="N121" s="111">
        <f t="shared" si="14"/>
        <v>0</v>
      </c>
    </row>
    <row r="122" spans="1:14" ht="27" customHeight="1">
      <c r="A122" s="118"/>
      <c r="B122" s="118">
        <v>3296</v>
      </c>
      <c r="C122" s="118" t="s">
        <v>255</v>
      </c>
      <c r="D122" s="119">
        <v>11001</v>
      </c>
      <c r="E122" s="117"/>
      <c r="F122" s="110">
        <f t="shared" si="20"/>
        <v>0</v>
      </c>
      <c r="G122" s="120">
        <v>5550</v>
      </c>
      <c r="H122" s="110">
        <f t="shared" si="12"/>
        <v>736.6115867011746</v>
      </c>
      <c r="I122" s="120"/>
      <c r="J122" s="120"/>
      <c r="K122" s="120"/>
      <c r="L122" s="120"/>
      <c r="M122" s="111" t="e">
        <f t="shared" si="13"/>
        <v>#DIV/0!</v>
      </c>
      <c r="N122" s="111">
        <f t="shared" si="14"/>
        <v>0</v>
      </c>
    </row>
    <row r="123" spans="1:14" ht="27" customHeight="1">
      <c r="A123" s="118"/>
      <c r="B123" s="118">
        <v>383</v>
      </c>
      <c r="C123" s="118" t="s">
        <v>350</v>
      </c>
      <c r="D123" s="119">
        <v>11001</v>
      </c>
      <c r="E123" s="117"/>
      <c r="F123" s="110">
        <f t="shared" si="20"/>
        <v>0</v>
      </c>
      <c r="G123" s="120">
        <v>3749</v>
      </c>
      <c r="H123" s="110">
        <f t="shared" si="12"/>
        <v>497.57780874643305</v>
      </c>
      <c r="I123" s="120">
        <v>0</v>
      </c>
      <c r="J123" s="120">
        <v>0</v>
      </c>
      <c r="K123" s="120"/>
      <c r="L123" s="120"/>
      <c r="M123" s="111" t="e">
        <f t="shared" si="13"/>
        <v>#DIV/0!</v>
      </c>
      <c r="N123" s="111">
        <f t="shared" si="14"/>
        <v>0</v>
      </c>
    </row>
    <row r="124" spans="1:14" ht="27" customHeight="1">
      <c r="A124" s="118"/>
      <c r="B124" s="118">
        <v>3831</v>
      </c>
      <c r="C124" s="118" t="s">
        <v>350</v>
      </c>
      <c r="D124" s="119">
        <v>11001</v>
      </c>
      <c r="E124" s="117"/>
      <c r="F124" s="110">
        <f t="shared" si="20"/>
        <v>0</v>
      </c>
      <c r="G124" s="120">
        <v>3749</v>
      </c>
      <c r="H124" s="110">
        <f t="shared" si="12"/>
        <v>497.57780874643305</v>
      </c>
      <c r="I124" s="120"/>
      <c r="J124" s="120"/>
      <c r="K124" s="120"/>
      <c r="L124" s="120"/>
      <c r="M124" s="111" t="e">
        <f t="shared" si="13"/>
        <v>#DIV/0!</v>
      </c>
      <c r="N124" s="111">
        <f t="shared" si="14"/>
        <v>0</v>
      </c>
    </row>
    <row r="125" spans="1:14" ht="27" customHeight="1">
      <c r="A125" s="174">
        <v>230104</v>
      </c>
      <c r="B125" s="175" t="s">
        <v>3</v>
      </c>
      <c r="C125" s="174" t="s">
        <v>376</v>
      </c>
      <c r="D125" s="176"/>
      <c r="E125" s="177">
        <f>SUM(E137)</f>
        <v>171756</v>
      </c>
      <c r="F125" s="177">
        <f>SUM(F137)</f>
        <v>22795.93868206251</v>
      </c>
      <c r="G125" s="177">
        <f>SUM(G137)</f>
        <v>0</v>
      </c>
      <c r="H125" s="177">
        <f t="shared" si="12"/>
        <v>0</v>
      </c>
      <c r="I125" s="177">
        <f>I126</f>
        <v>40686.299999999996</v>
      </c>
      <c r="J125" s="177">
        <f>J126</f>
        <v>5400</v>
      </c>
      <c r="K125" s="177">
        <f>SUM(K137)</f>
        <v>0</v>
      </c>
      <c r="L125" s="177">
        <f>SUM(L137)</f>
        <v>0</v>
      </c>
      <c r="M125" s="178">
        <f t="shared" si="13"/>
        <v>23.68843009851184</v>
      </c>
      <c r="N125" s="111" t="e">
        <f t="shared" si="14"/>
        <v>#DIV/0!</v>
      </c>
    </row>
    <row r="126" spans="1:14" ht="27" customHeight="1">
      <c r="A126" s="114"/>
      <c r="B126" s="113">
        <v>3</v>
      </c>
      <c r="C126" s="113" t="s">
        <v>170</v>
      </c>
      <c r="D126" s="115"/>
      <c r="E126" s="116">
        <v>0</v>
      </c>
      <c r="F126" s="116">
        <f>F127</f>
        <v>0</v>
      </c>
      <c r="G126" s="116">
        <f aca="true" t="shared" si="21" ref="G126:L126">G127</f>
        <v>0</v>
      </c>
      <c r="H126" s="116">
        <f t="shared" si="21"/>
        <v>0</v>
      </c>
      <c r="I126" s="121">
        <f>I127+I134</f>
        <v>40686.299999999996</v>
      </c>
      <c r="J126" s="121">
        <f>J127+J134</f>
        <v>5400</v>
      </c>
      <c r="K126" s="116">
        <v>0</v>
      </c>
      <c r="L126" s="116">
        <f t="shared" si="21"/>
        <v>0</v>
      </c>
      <c r="M126" s="111" t="e">
        <f t="shared" si="13"/>
        <v>#DIV/0!</v>
      </c>
      <c r="N126" s="111" t="e">
        <f t="shared" si="14"/>
        <v>#DIV/0!</v>
      </c>
    </row>
    <row r="127" spans="1:14" ht="27" customHeight="1">
      <c r="A127" s="114"/>
      <c r="B127" s="113">
        <v>31</v>
      </c>
      <c r="C127" s="113" t="s">
        <v>247</v>
      </c>
      <c r="D127" s="115"/>
      <c r="E127" s="116">
        <v>0</v>
      </c>
      <c r="F127" s="116">
        <f>F128+F132</f>
        <v>0</v>
      </c>
      <c r="G127" s="116">
        <f>G128+G132</f>
        <v>0</v>
      </c>
      <c r="H127" s="116">
        <f>H128+H132</f>
        <v>0</v>
      </c>
      <c r="I127" s="121">
        <f>I128+I130+I132</f>
        <v>36896.45</v>
      </c>
      <c r="J127" s="121">
        <f>J128+J130+J132</f>
        <v>4897</v>
      </c>
      <c r="K127" s="116">
        <v>0</v>
      </c>
      <c r="L127" s="116">
        <f>L128+L132</f>
        <v>0</v>
      </c>
      <c r="M127" s="111" t="e">
        <f t="shared" si="13"/>
        <v>#DIV/0!</v>
      </c>
      <c r="N127" s="111" t="e">
        <f t="shared" si="14"/>
        <v>#DIV/0!</v>
      </c>
    </row>
    <row r="128" spans="1:14" ht="27" customHeight="1">
      <c r="A128" s="114"/>
      <c r="B128" s="113">
        <v>311</v>
      </c>
      <c r="C128" s="113" t="s">
        <v>248</v>
      </c>
      <c r="D128" s="115"/>
      <c r="E128" s="116">
        <v>0</v>
      </c>
      <c r="F128" s="150">
        <f aca="true" t="shared" si="22" ref="F128:F133">E128/7.5345</f>
        <v>0</v>
      </c>
      <c r="G128" s="117">
        <v>0</v>
      </c>
      <c r="H128" s="110">
        <f aca="true" t="shared" si="23" ref="H128:H133">G128/7.5345</f>
        <v>0</v>
      </c>
      <c r="I128" s="121">
        <v>28631.1</v>
      </c>
      <c r="J128" s="121">
        <v>3800</v>
      </c>
      <c r="K128" s="116"/>
      <c r="L128" s="116"/>
      <c r="M128" s="111" t="e">
        <f t="shared" si="13"/>
        <v>#DIV/0!</v>
      </c>
      <c r="N128" s="111" t="e">
        <f t="shared" si="14"/>
        <v>#DIV/0!</v>
      </c>
    </row>
    <row r="129" spans="1:14" ht="27" customHeight="1">
      <c r="A129" s="118"/>
      <c r="B129" s="118">
        <v>3111</v>
      </c>
      <c r="C129" s="118" t="s">
        <v>308</v>
      </c>
      <c r="D129" s="119">
        <v>11001</v>
      </c>
      <c r="E129" s="117">
        <v>0</v>
      </c>
      <c r="F129" s="110">
        <f t="shared" si="22"/>
        <v>0</v>
      </c>
      <c r="G129" s="120"/>
      <c r="H129" s="110">
        <f t="shared" si="23"/>
        <v>0</v>
      </c>
      <c r="I129" s="120"/>
      <c r="J129" s="120"/>
      <c r="K129" s="120"/>
      <c r="L129" s="120"/>
      <c r="M129" s="111" t="e">
        <f t="shared" si="13"/>
        <v>#DIV/0!</v>
      </c>
      <c r="N129" s="111" t="e">
        <f t="shared" si="14"/>
        <v>#DIV/0!</v>
      </c>
    </row>
    <row r="130" spans="1:14" ht="27" customHeight="1">
      <c r="A130" s="114"/>
      <c r="B130" s="113">
        <v>312</v>
      </c>
      <c r="C130" s="113" t="s">
        <v>250</v>
      </c>
      <c r="D130" s="115"/>
      <c r="E130" s="116">
        <v>0</v>
      </c>
      <c r="F130" s="116">
        <f>F131</f>
        <v>0</v>
      </c>
      <c r="G130" s="121">
        <v>0</v>
      </c>
      <c r="H130" s="150">
        <f t="shared" si="23"/>
        <v>0</v>
      </c>
      <c r="I130" s="120">
        <v>3541.22</v>
      </c>
      <c r="J130" s="120">
        <v>470</v>
      </c>
      <c r="K130" s="121"/>
      <c r="L130" s="121"/>
      <c r="M130" s="111" t="e">
        <f t="shared" si="13"/>
        <v>#DIV/0!</v>
      </c>
      <c r="N130" s="111" t="e">
        <f t="shared" si="14"/>
        <v>#DIV/0!</v>
      </c>
    </row>
    <row r="131" spans="1:14" ht="27" customHeight="1">
      <c r="A131" s="118"/>
      <c r="B131" s="118">
        <v>3121</v>
      </c>
      <c r="C131" s="118" t="s">
        <v>258</v>
      </c>
      <c r="D131" s="119">
        <v>11001</v>
      </c>
      <c r="E131" s="117">
        <v>0</v>
      </c>
      <c r="F131" s="110">
        <f>E131/7.5345</f>
        <v>0</v>
      </c>
      <c r="G131" s="120"/>
      <c r="H131" s="110">
        <f t="shared" si="12"/>
        <v>0</v>
      </c>
      <c r="I131" s="120"/>
      <c r="J131" s="120"/>
      <c r="K131" s="120"/>
      <c r="L131" s="120"/>
      <c r="M131" s="111" t="e">
        <f t="shared" si="13"/>
        <v>#DIV/0!</v>
      </c>
      <c r="N131" s="111" t="e">
        <f t="shared" si="14"/>
        <v>#DIV/0!</v>
      </c>
    </row>
    <row r="132" spans="1:14" ht="27" customHeight="1">
      <c r="A132" s="114"/>
      <c r="B132" s="113">
        <v>313</v>
      </c>
      <c r="C132" s="113" t="s">
        <v>251</v>
      </c>
      <c r="D132" s="115"/>
      <c r="E132" s="116">
        <v>0</v>
      </c>
      <c r="F132" s="150">
        <f t="shared" si="22"/>
        <v>0</v>
      </c>
      <c r="G132" s="117">
        <v>0</v>
      </c>
      <c r="H132" s="110">
        <f t="shared" si="23"/>
        <v>0</v>
      </c>
      <c r="I132" s="120">
        <v>4724.13</v>
      </c>
      <c r="J132" s="120">
        <v>627</v>
      </c>
      <c r="K132" s="116">
        <v>0</v>
      </c>
      <c r="L132" s="116">
        <f>L133</f>
        <v>0</v>
      </c>
      <c r="M132" s="111" t="e">
        <f t="shared" si="13"/>
        <v>#DIV/0!</v>
      </c>
      <c r="N132" s="111" t="e">
        <f t="shared" si="14"/>
        <v>#DIV/0!</v>
      </c>
    </row>
    <row r="133" spans="1:14" ht="27" customHeight="1">
      <c r="A133" s="118"/>
      <c r="B133" s="118">
        <v>3132</v>
      </c>
      <c r="C133" s="118" t="s">
        <v>252</v>
      </c>
      <c r="D133" s="119">
        <v>11001</v>
      </c>
      <c r="E133" s="117">
        <v>0</v>
      </c>
      <c r="F133" s="110">
        <f t="shared" si="22"/>
        <v>0</v>
      </c>
      <c r="G133" s="120"/>
      <c r="H133" s="110">
        <f t="shared" si="23"/>
        <v>0</v>
      </c>
      <c r="I133" s="120"/>
      <c r="J133" s="120"/>
      <c r="K133" s="120"/>
      <c r="L133" s="120"/>
      <c r="M133" s="111" t="e">
        <f aca="true" t="shared" si="24" ref="M133:M196">I133/E133*100</f>
        <v>#DIV/0!</v>
      </c>
      <c r="N133" s="111" t="e">
        <f aca="true" t="shared" si="25" ref="N133:N196">J133/H133*100</f>
        <v>#DIV/0!</v>
      </c>
    </row>
    <row r="134" spans="1:14" ht="27" customHeight="1">
      <c r="A134" s="160"/>
      <c r="B134" s="137">
        <v>32</v>
      </c>
      <c r="C134" s="137" t="s">
        <v>169</v>
      </c>
      <c r="D134" s="161"/>
      <c r="E134" s="121">
        <v>0</v>
      </c>
      <c r="F134" s="121">
        <f>F135</f>
        <v>0</v>
      </c>
      <c r="G134" s="121">
        <v>0</v>
      </c>
      <c r="H134" s="121">
        <f t="shared" si="12"/>
        <v>0</v>
      </c>
      <c r="I134" s="121">
        <f>SUM(I135,)</f>
        <v>3789.85</v>
      </c>
      <c r="J134" s="121">
        <f>SUM(J135,)</f>
        <v>503</v>
      </c>
      <c r="K134" s="121">
        <f>K135</f>
        <v>0</v>
      </c>
      <c r="L134" s="121">
        <f>L135</f>
        <v>0</v>
      </c>
      <c r="M134" s="111" t="e">
        <f t="shared" si="24"/>
        <v>#DIV/0!</v>
      </c>
      <c r="N134" s="111" t="e">
        <f t="shared" si="25"/>
        <v>#DIV/0!</v>
      </c>
    </row>
    <row r="135" spans="1:14" ht="27" customHeight="1">
      <c r="A135" s="114"/>
      <c r="B135" s="113">
        <v>321</v>
      </c>
      <c r="C135" s="113" t="s">
        <v>6</v>
      </c>
      <c r="D135" s="115"/>
      <c r="E135" s="116">
        <v>0</v>
      </c>
      <c r="F135" s="116">
        <f>F136</f>
        <v>0</v>
      </c>
      <c r="G135" s="116">
        <v>0</v>
      </c>
      <c r="H135" s="150">
        <f t="shared" si="12"/>
        <v>0</v>
      </c>
      <c r="I135" s="120">
        <v>3789.85</v>
      </c>
      <c r="J135" s="120">
        <v>503</v>
      </c>
      <c r="K135" s="116"/>
      <c r="L135" s="116"/>
      <c r="M135" s="111" t="e">
        <f t="shared" si="24"/>
        <v>#DIV/0!</v>
      </c>
      <c r="N135" s="111" t="e">
        <f t="shared" si="25"/>
        <v>#DIV/0!</v>
      </c>
    </row>
    <row r="136" spans="1:14" ht="27" customHeight="1">
      <c r="A136" s="118"/>
      <c r="B136" s="118">
        <v>3212</v>
      </c>
      <c r="C136" s="118" t="s">
        <v>254</v>
      </c>
      <c r="D136" s="119">
        <v>11001</v>
      </c>
      <c r="E136" s="117">
        <v>0</v>
      </c>
      <c r="F136" s="110">
        <f>E136/7.5345</f>
        <v>0</v>
      </c>
      <c r="G136" s="120"/>
      <c r="H136" s="110">
        <f t="shared" si="12"/>
        <v>0</v>
      </c>
      <c r="I136" s="120"/>
      <c r="J136" s="120"/>
      <c r="K136" s="120"/>
      <c r="L136" s="120"/>
      <c r="M136" s="111" t="e">
        <f t="shared" si="24"/>
        <v>#DIV/0!</v>
      </c>
      <c r="N136" s="111" t="e">
        <f t="shared" si="25"/>
        <v>#DIV/0!</v>
      </c>
    </row>
    <row r="137" spans="1:14" ht="27" customHeight="1">
      <c r="A137" s="160"/>
      <c r="B137" s="137">
        <v>32</v>
      </c>
      <c r="C137" s="137" t="s">
        <v>169</v>
      </c>
      <c r="D137" s="161"/>
      <c r="E137" s="121">
        <f>E138</f>
        <v>171756</v>
      </c>
      <c r="F137" s="121">
        <f>F138</f>
        <v>22795.93868206251</v>
      </c>
      <c r="G137" s="121">
        <f>SUM(G138)</f>
        <v>0</v>
      </c>
      <c r="H137" s="121">
        <f t="shared" si="12"/>
        <v>0</v>
      </c>
      <c r="I137" s="121">
        <f>SUM(I138,)</f>
        <v>0</v>
      </c>
      <c r="J137" s="121">
        <f>SUM(J138,)</f>
        <v>0</v>
      </c>
      <c r="K137" s="121">
        <f>K138</f>
        <v>0</v>
      </c>
      <c r="L137" s="121">
        <f>L138</f>
        <v>0</v>
      </c>
      <c r="M137" s="111">
        <f t="shared" si="24"/>
        <v>0</v>
      </c>
      <c r="N137" s="111" t="e">
        <f t="shared" si="25"/>
        <v>#DIV/0!</v>
      </c>
    </row>
    <row r="138" spans="1:14" ht="27" customHeight="1">
      <c r="A138" s="160"/>
      <c r="B138" s="137">
        <v>323</v>
      </c>
      <c r="C138" s="137" t="s">
        <v>6</v>
      </c>
      <c r="D138" s="161"/>
      <c r="E138" s="121">
        <f>E139</f>
        <v>171756</v>
      </c>
      <c r="F138" s="121">
        <f>F139</f>
        <v>22795.93868206251</v>
      </c>
      <c r="G138" s="120">
        <v>0</v>
      </c>
      <c r="H138" s="120">
        <f t="shared" si="12"/>
        <v>0</v>
      </c>
      <c r="I138" s="120">
        <v>0</v>
      </c>
      <c r="J138" s="120">
        <v>0</v>
      </c>
      <c r="K138" s="121"/>
      <c r="L138" s="121"/>
      <c r="M138" s="111">
        <f t="shared" si="24"/>
        <v>0</v>
      </c>
      <c r="N138" s="111" t="e">
        <f t="shared" si="25"/>
        <v>#DIV/0!</v>
      </c>
    </row>
    <row r="139" spans="1:14" ht="27" customHeight="1">
      <c r="A139" s="162"/>
      <c r="B139" s="162">
        <v>3237</v>
      </c>
      <c r="C139" s="162" t="s">
        <v>19</v>
      </c>
      <c r="D139" s="163">
        <v>11001</v>
      </c>
      <c r="E139" s="120">
        <v>171756</v>
      </c>
      <c r="F139" s="120">
        <f>E139/7.5345</f>
        <v>22795.93868206251</v>
      </c>
      <c r="G139" s="120"/>
      <c r="H139" s="120">
        <f t="shared" si="12"/>
        <v>0</v>
      </c>
      <c r="I139" s="120"/>
      <c r="J139" s="120"/>
      <c r="K139" s="120"/>
      <c r="L139" s="120"/>
      <c r="M139" s="111">
        <f t="shared" si="24"/>
        <v>0</v>
      </c>
      <c r="N139" s="111" t="e">
        <f t="shared" si="25"/>
        <v>#DIV/0!</v>
      </c>
    </row>
    <row r="140" spans="1:14" ht="27" customHeight="1">
      <c r="A140" s="174">
        <v>230106</v>
      </c>
      <c r="B140" s="175" t="s">
        <v>3</v>
      </c>
      <c r="C140" s="174" t="s">
        <v>264</v>
      </c>
      <c r="D140" s="176"/>
      <c r="E140" s="177">
        <f>SUM(E141)</f>
        <v>545386</v>
      </c>
      <c r="F140" s="177">
        <f>SUM(F141)</f>
        <v>85292.84803238435</v>
      </c>
      <c r="G140" s="177">
        <f>SUM(G141)</f>
        <v>664000</v>
      </c>
      <c r="H140" s="180">
        <f t="shared" si="12"/>
        <v>88127.94478731169</v>
      </c>
      <c r="I140" s="177">
        <f>SUM(I141)</f>
        <v>769724.52</v>
      </c>
      <c r="J140" s="177">
        <f>SUM(J141)</f>
        <v>102160</v>
      </c>
      <c r="K140" s="177">
        <f>SUM(K141)</f>
        <v>102160</v>
      </c>
      <c r="L140" s="177">
        <f>SUM(L141)</f>
        <v>102160</v>
      </c>
      <c r="M140" s="178">
        <f t="shared" si="24"/>
        <v>141.13389782649352</v>
      </c>
      <c r="N140" s="111">
        <f t="shared" si="25"/>
        <v>115.92236746987953</v>
      </c>
    </row>
    <row r="141" spans="1:14" ht="27" customHeight="1">
      <c r="A141" s="114"/>
      <c r="B141" s="113">
        <v>3</v>
      </c>
      <c r="C141" s="113" t="s">
        <v>170</v>
      </c>
      <c r="D141" s="115"/>
      <c r="E141" s="116">
        <f>SUM(E142,)</f>
        <v>545386</v>
      </c>
      <c r="F141" s="116">
        <f>SUM(F142,)</f>
        <v>85292.84803238435</v>
      </c>
      <c r="G141" s="116">
        <f>SUM(G142,)</f>
        <v>664000</v>
      </c>
      <c r="H141" s="150">
        <f t="shared" si="12"/>
        <v>88127.94478731169</v>
      </c>
      <c r="I141" s="121">
        <f>SUM(I142,)</f>
        <v>769724.52</v>
      </c>
      <c r="J141" s="121">
        <f>SUM(J142,)</f>
        <v>102160</v>
      </c>
      <c r="K141" s="116">
        <f>SUM(K142,)</f>
        <v>102160</v>
      </c>
      <c r="L141" s="116">
        <f>SUM(L142,)</f>
        <v>102160</v>
      </c>
      <c r="M141" s="111">
        <f t="shared" si="24"/>
        <v>141.13389782649352</v>
      </c>
      <c r="N141" s="111">
        <f t="shared" si="25"/>
        <v>115.92236746987953</v>
      </c>
    </row>
    <row r="142" spans="1:14" ht="27" customHeight="1">
      <c r="A142" s="114"/>
      <c r="B142" s="113">
        <v>32</v>
      </c>
      <c r="C142" s="113" t="s">
        <v>169</v>
      </c>
      <c r="D142" s="115"/>
      <c r="E142" s="116">
        <f>SUM(E143+E147+E149+E151+E156+E159)</f>
        <v>545386</v>
      </c>
      <c r="F142" s="116">
        <f>SUM(F143+F147+F149+F151+F156+F159)</f>
        <v>85292.84803238435</v>
      </c>
      <c r="G142" s="116">
        <f>SUM(G143+G147+G149+G151+G156+G159+G145)</f>
        <v>664000</v>
      </c>
      <c r="H142" s="150">
        <f t="shared" si="12"/>
        <v>88127.94478731169</v>
      </c>
      <c r="I142" s="121">
        <f>SUM(I143+I147+I149+I151+I156+I159)</f>
        <v>769724.52</v>
      </c>
      <c r="J142" s="121">
        <f>SUM(J143+J147+J149+J151+J156+J159)</f>
        <v>102160</v>
      </c>
      <c r="K142" s="116">
        <v>102160</v>
      </c>
      <c r="L142" s="116">
        <v>102160</v>
      </c>
      <c r="M142" s="111">
        <f t="shared" si="24"/>
        <v>141.13389782649352</v>
      </c>
      <c r="N142" s="111">
        <f t="shared" si="25"/>
        <v>115.92236746987953</v>
      </c>
    </row>
    <row r="143" spans="1:14" ht="27" customHeight="1">
      <c r="A143" s="114"/>
      <c r="B143" s="113">
        <v>322</v>
      </c>
      <c r="C143" s="113" t="s">
        <v>38</v>
      </c>
      <c r="D143" s="115"/>
      <c r="E143" s="116">
        <f>SUM(E144:E146,E153:E155)</f>
        <v>398162</v>
      </c>
      <c r="F143" s="116">
        <f>SUM(F144:F146,F153:F155)</f>
        <v>52845.17884398434</v>
      </c>
      <c r="G143" s="120">
        <v>484000</v>
      </c>
      <c r="H143" s="110">
        <f t="shared" si="12"/>
        <v>64237.839272679004</v>
      </c>
      <c r="I143" s="120">
        <v>584375.82</v>
      </c>
      <c r="J143" s="120">
        <v>77560</v>
      </c>
      <c r="K143" s="121"/>
      <c r="L143" s="121"/>
      <c r="M143" s="111">
        <f t="shared" si="24"/>
        <v>146.7683555939542</v>
      </c>
      <c r="N143" s="111">
        <f t="shared" si="25"/>
        <v>120.73880578512397</v>
      </c>
    </row>
    <row r="144" spans="1:14" ht="27" customHeight="1">
      <c r="A144" s="118"/>
      <c r="B144" s="118" t="s">
        <v>46</v>
      </c>
      <c r="C144" s="118" t="s">
        <v>47</v>
      </c>
      <c r="D144" s="119">
        <v>47300</v>
      </c>
      <c r="E144" s="117">
        <v>4422</v>
      </c>
      <c r="F144" s="110">
        <f>E144/7.5345</f>
        <v>586.9002588094763</v>
      </c>
      <c r="G144" s="120"/>
      <c r="H144" s="110">
        <f t="shared" si="12"/>
        <v>0</v>
      </c>
      <c r="I144" s="120"/>
      <c r="J144" s="120"/>
      <c r="K144" s="120"/>
      <c r="L144" s="120"/>
      <c r="M144" s="111">
        <f t="shared" si="24"/>
        <v>0</v>
      </c>
      <c r="N144" s="111" t="e">
        <f t="shared" si="25"/>
        <v>#DIV/0!</v>
      </c>
    </row>
    <row r="145" spans="1:14" ht="27" customHeight="1">
      <c r="A145" s="118"/>
      <c r="B145" s="118">
        <v>3222</v>
      </c>
      <c r="C145" s="118" t="s">
        <v>58</v>
      </c>
      <c r="D145" s="119">
        <v>32300</v>
      </c>
      <c r="E145" s="117">
        <v>49</v>
      </c>
      <c r="F145" s="110">
        <f>E145/7.5345</f>
        <v>6.503417612316676</v>
      </c>
      <c r="G145" s="120">
        <v>0</v>
      </c>
      <c r="H145" s="110">
        <f t="shared" si="12"/>
        <v>0</v>
      </c>
      <c r="I145" s="120"/>
      <c r="J145" s="120"/>
      <c r="K145" s="120"/>
      <c r="L145" s="120"/>
      <c r="M145" s="111">
        <f t="shared" si="24"/>
        <v>0</v>
      </c>
      <c r="N145" s="111" t="e">
        <f t="shared" si="25"/>
        <v>#DIV/0!</v>
      </c>
    </row>
    <row r="146" spans="1:14" ht="27" customHeight="1">
      <c r="A146" s="118"/>
      <c r="B146" s="118" t="s">
        <v>57</v>
      </c>
      <c r="C146" s="118" t="s">
        <v>58</v>
      </c>
      <c r="D146" s="119">
        <v>47300</v>
      </c>
      <c r="E146" s="117">
        <v>383529</v>
      </c>
      <c r="F146" s="110">
        <f>E146/7.5345</f>
        <v>50903.045988453116</v>
      </c>
      <c r="G146" s="120"/>
      <c r="H146" s="110">
        <f t="shared" si="12"/>
        <v>0</v>
      </c>
      <c r="I146" s="120"/>
      <c r="J146" s="120"/>
      <c r="K146" s="120"/>
      <c r="L146" s="120"/>
      <c r="M146" s="111">
        <f t="shared" si="24"/>
        <v>0</v>
      </c>
      <c r="N146" s="111" t="e">
        <f t="shared" si="25"/>
        <v>#DIV/0!</v>
      </c>
    </row>
    <row r="147" spans="1:14" ht="27" customHeight="1">
      <c r="A147" s="114"/>
      <c r="B147" s="113" t="s">
        <v>37</v>
      </c>
      <c r="C147" s="113" t="s">
        <v>38</v>
      </c>
      <c r="D147" s="115"/>
      <c r="E147" s="116">
        <f>SUM(E148)</f>
        <v>30484</v>
      </c>
      <c r="F147" s="116">
        <f>SUM(F148)</f>
        <v>4045.9220917114603</v>
      </c>
      <c r="G147" s="121">
        <v>40000</v>
      </c>
      <c r="H147" s="150">
        <f t="shared" si="12"/>
        <v>5308.912336585042</v>
      </c>
      <c r="I147" s="120">
        <v>45207</v>
      </c>
      <c r="J147" s="120">
        <v>6000</v>
      </c>
      <c r="K147" s="121"/>
      <c r="L147" s="121"/>
      <c r="M147" s="111">
        <f t="shared" si="24"/>
        <v>148.29746752394698</v>
      </c>
      <c r="N147" s="111">
        <f t="shared" si="25"/>
        <v>113.01750000000001</v>
      </c>
    </row>
    <row r="148" spans="1:14" ht="27" customHeight="1">
      <c r="A148" s="118"/>
      <c r="B148" s="118" t="s">
        <v>57</v>
      </c>
      <c r="C148" s="118" t="s">
        <v>266</v>
      </c>
      <c r="D148" s="119">
        <v>55235</v>
      </c>
      <c r="E148" s="117">
        <v>30484</v>
      </c>
      <c r="F148" s="110">
        <f>E148/7.5345</f>
        <v>4045.9220917114603</v>
      </c>
      <c r="G148" s="120"/>
      <c r="H148" s="110">
        <f t="shared" si="12"/>
        <v>0</v>
      </c>
      <c r="I148" s="120"/>
      <c r="J148" s="120"/>
      <c r="K148" s="120"/>
      <c r="L148" s="120"/>
      <c r="M148" s="111">
        <f t="shared" si="24"/>
        <v>0</v>
      </c>
      <c r="N148" s="111" t="e">
        <f t="shared" si="25"/>
        <v>#DIV/0!</v>
      </c>
    </row>
    <row r="149" spans="1:14" ht="27" customHeight="1">
      <c r="A149" s="114"/>
      <c r="B149" s="113" t="s">
        <v>37</v>
      </c>
      <c r="C149" s="113" t="s">
        <v>38</v>
      </c>
      <c r="D149" s="115"/>
      <c r="E149" s="116">
        <f>SUM(E150)</f>
        <v>4207</v>
      </c>
      <c r="F149" s="116">
        <f>SUM(F150)</f>
        <v>558.3648550003318</v>
      </c>
      <c r="G149" s="121">
        <v>5000</v>
      </c>
      <c r="H149" s="150">
        <f t="shared" si="12"/>
        <v>663.6140420731302</v>
      </c>
      <c r="I149" s="120">
        <v>0</v>
      </c>
      <c r="J149" s="120">
        <v>0</v>
      </c>
      <c r="K149" s="121"/>
      <c r="L149" s="121"/>
      <c r="M149" s="111">
        <f t="shared" si="24"/>
        <v>0</v>
      </c>
      <c r="N149" s="111">
        <f t="shared" si="25"/>
        <v>0</v>
      </c>
    </row>
    <row r="150" spans="1:14" ht="27" customHeight="1">
      <c r="A150" s="118"/>
      <c r="B150" s="118" t="s">
        <v>57</v>
      </c>
      <c r="C150" s="118" t="s">
        <v>267</v>
      </c>
      <c r="D150" s="119">
        <v>55254</v>
      </c>
      <c r="E150" s="117">
        <v>4207</v>
      </c>
      <c r="F150" s="110">
        <f>E150/7.5345</f>
        <v>558.3648550003318</v>
      </c>
      <c r="G150" s="120"/>
      <c r="H150" s="110">
        <f t="shared" si="12"/>
        <v>0</v>
      </c>
      <c r="I150" s="120"/>
      <c r="J150" s="120"/>
      <c r="K150" s="120"/>
      <c r="L150" s="120"/>
      <c r="M150" s="111">
        <f t="shared" si="24"/>
        <v>0</v>
      </c>
      <c r="N150" s="111" t="e">
        <f t="shared" si="25"/>
        <v>#DIV/0!</v>
      </c>
    </row>
    <row r="151" spans="1:14" ht="27" customHeight="1">
      <c r="A151" s="114"/>
      <c r="B151" s="113" t="s">
        <v>37</v>
      </c>
      <c r="C151" s="113" t="s">
        <v>38</v>
      </c>
      <c r="D151" s="115"/>
      <c r="E151" s="116">
        <v>14883</v>
      </c>
      <c r="F151" s="116">
        <v>14883</v>
      </c>
      <c r="G151" s="121">
        <v>25000</v>
      </c>
      <c r="H151" s="150">
        <f aca="true" t="shared" si="26" ref="H151:H212">G151/7.5345</f>
        <v>3318.0702103656513</v>
      </c>
      <c r="I151" s="120">
        <v>25617.3</v>
      </c>
      <c r="J151" s="120">
        <v>3400</v>
      </c>
      <c r="K151" s="121"/>
      <c r="L151" s="121"/>
      <c r="M151" s="111">
        <f t="shared" si="24"/>
        <v>172.12457165893971</v>
      </c>
      <c r="N151" s="111">
        <f t="shared" si="25"/>
        <v>102.4692</v>
      </c>
    </row>
    <row r="152" spans="1:14" ht="27" customHeight="1">
      <c r="A152" s="118"/>
      <c r="B152" s="118">
        <v>3222</v>
      </c>
      <c r="C152" s="118" t="s">
        <v>268</v>
      </c>
      <c r="D152" s="119">
        <v>55263</v>
      </c>
      <c r="E152" s="117">
        <v>14883</v>
      </c>
      <c r="F152" s="110">
        <f aca="true" t="shared" si="27" ref="F152:F212">E152/7.5345</f>
        <v>1975.3135576348795</v>
      </c>
      <c r="G152" s="120"/>
      <c r="H152" s="110">
        <f t="shared" si="26"/>
        <v>0</v>
      </c>
      <c r="I152" s="120"/>
      <c r="J152" s="120"/>
      <c r="K152" s="120"/>
      <c r="L152" s="120"/>
      <c r="M152" s="111">
        <f t="shared" si="24"/>
        <v>0</v>
      </c>
      <c r="N152" s="111" t="e">
        <f t="shared" si="25"/>
        <v>#DIV/0!</v>
      </c>
    </row>
    <row r="153" spans="1:14" ht="27" customHeight="1">
      <c r="A153" s="118"/>
      <c r="B153" s="118" t="s">
        <v>43</v>
      </c>
      <c r="C153" s="118" t="s">
        <v>44</v>
      </c>
      <c r="D153" s="119">
        <v>47300</v>
      </c>
      <c r="E153" s="117">
        <v>1996</v>
      </c>
      <c r="F153" s="110">
        <f t="shared" si="27"/>
        <v>264.9147255955936</v>
      </c>
      <c r="G153" s="120"/>
      <c r="H153" s="110">
        <f t="shared" si="26"/>
        <v>0</v>
      </c>
      <c r="I153" s="120"/>
      <c r="J153" s="120"/>
      <c r="K153" s="120"/>
      <c r="L153" s="120"/>
      <c r="M153" s="111">
        <f t="shared" si="24"/>
        <v>0</v>
      </c>
      <c r="N153" s="111" t="e">
        <f t="shared" si="25"/>
        <v>#DIV/0!</v>
      </c>
    </row>
    <row r="154" spans="1:14" ht="27" customHeight="1">
      <c r="A154" s="118"/>
      <c r="B154" s="118" t="s">
        <v>50</v>
      </c>
      <c r="C154" s="118" t="s">
        <v>51</v>
      </c>
      <c r="D154" s="119">
        <v>47300</v>
      </c>
      <c r="E154" s="117">
        <v>7513</v>
      </c>
      <c r="F154" s="110">
        <f t="shared" si="27"/>
        <v>997.1464596190855</v>
      </c>
      <c r="G154" s="120"/>
      <c r="H154" s="110">
        <f t="shared" si="26"/>
        <v>0</v>
      </c>
      <c r="I154" s="120"/>
      <c r="J154" s="120"/>
      <c r="K154" s="120"/>
      <c r="L154" s="120"/>
      <c r="M154" s="111">
        <f t="shared" si="24"/>
        <v>0</v>
      </c>
      <c r="N154" s="111" t="e">
        <f t="shared" si="25"/>
        <v>#DIV/0!</v>
      </c>
    </row>
    <row r="155" spans="1:14" ht="27" customHeight="1">
      <c r="A155" s="118"/>
      <c r="B155" s="118" t="s">
        <v>39</v>
      </c>
      <c r="C155" s="118" t="s">
        <v>40</v>
      </c>
      <c r="D155" s="119">
        <v>47300</v>
      </c>
      <c r="E155" s="117">
        <v>653</v>
      </c>
      <c r="F155" s="110">
        <f t="shared" si="27"/>
        <v>86.66799389475081</v>
      </c>
      <c r="G155" s="120"/>
      <c r="H155" s="110">
        <f t="shared" si="26"/>
        <v>0</v>
      </c>
      <c r="I155" s="120"/>
      <c r="J155" s="120"/>
      <c r="K155" s="120"/>
      <c r="L155" s="120"/>
      <c r="M155" s="111">
        <f t="shared" si="24"/>
        <v>0</v>
      </c>
      <c r="N155" s="111" t="e">
        <f t="shared" si="25"/>
        <v>#DIV/0!</v>
      </c>
    </row>
    <row r="156" spans="1:14" ht="27" customHeight="1">
      <c r="A156" s="114"/>
      <c r="B156" s="113" t="s">
        <v>14</v>
      </c>
      <c r="C156" s="113" t="s">
        <v>15</v>
      </c>
      <c r="D156" s="115"/>
      <c r="E156" s="116">
        <f>SUM(E157:E158)</f>
        <v>3670</v>
      </c>
      <c r="F156" s="116">
        <f>SUM(F157:F158)</f>
        <v>487.0927068816776</v>
      </c>
      <c r="G156" s="120">
        <v>10000</v>
      </c>
      <c r="H156" s="110">
        <f t="shared" si="26"/>
        <v>1327.2280841462605</v>
      </c>
      <c r="I156" s="120">
        <v>14315.55</v>
      </c>
      <c r="J156" s="120">
        <v>1900</v>
      </c>
      <c r="K156" s="121"/>
      <c r="L156" s="121"/>
      <c r="M156" s="111">
        <f t="shared" si="24"/>
        <v>390.06948228882834</v>
      </c>
      <c r="N156" s="111">
        <f t="shared" si="25"/>
        <v>143.15550000000002</v>
      </c>
    </row>
    <row r="157" spans="1:14" ht="27" customHeight="1">
      <c r="A157" s="118"/>
      <c r="B157" s="118" t="s">
        <v>22</v>
      </c>
      <c r="C157" s="118" t="s">
        <v>23</v>
      </c>
      <c r="D157" s="119">
        <v>47300</v>
      </c>
      <c r="E157" s="117">
        <v>1368</v>
      </c>
      <c r="F157" s="110">
        <f t="shared" si="27"/>
        <v>181.56480191120843</v>
      </c>
      <c r="G157" s="120"/>
      <c r="H157" s="110">
        <f t="shared" si="26"/>
        <v>0</v>
      </c>
      <c r="I157" s="120"/>
      <c r="J157" s="120"/>
      <c r="K157" s="120"/>
      <c r="L157" s="120"/>
      <c r="M157" s="111">
        <f t="shared" si="24"/>
        <v>0</v>
      </c>
      <c r="N157" s="111" t="e">
        <f t="shared" si="25"/>
        <v>#DIV/0!</v>
      </c>
    </row>
    <row r="158" spans="1:14" ht="27" customHeight="1">
      <c r="A158" s="118"/>
      <c r="B158" s="118" t="s">
        <v>42</v>
      </c>
      <c r="C158" s="118" t="s">
        <v>59</v>
      </c>
      <c r="D158" s="119">
        <v>47300</v>
      </c>
      <c r="E158" s="117">
        <v>2302</v>
      </c>
      <c r="F158" s="110">
        <f t="shared" si="27"/>
        <v>305.52790497046914</v>
      </c>
      <c r="G158" s="120"/>
      <c r="H158" s="110">
        <f t="shared" si="26"/>
        <v>0</v>
      </c>
      <c r="I158" s="120"/>
      <c r="J158" s="120"/>
      <c r="K158" s="120"/>
      <c r="L158" s="120"/>
      <c r="M158" s="111">
        <f t="shared" si="24"/>
        <v>0</v>
      </c>
      <c r="N158" s="111" t="e">
        <f t="shared" si="25"/>
        <v>#DIV/0!</v>
      </c>
    </row>
    <row r="159" spans="1:14" ht="27" customHeight="1">
      <c r="A159" s="114"/>
      <c r="B159" s="113" t="s">
        <v>10</v>
      </c>
      <c r="C159" s="113" t="s">
        <v>11</v>
      </c>
      <c r="D159" s="115"/>
      <c r="E159" s="116">
        <f>E160</f>
        <v>93980</v>
      </c>
      <c r="F159" s="116">
        <f>F160</f>
        <v>12473.289534806556</v>
      </c>
      <c r="G159" s="120">
        <v>100000</v>
      </c>
      <c r="H159" s="110">
        <f t="shared" si="26"/>
        <v>13272.280841462605</v>
      </c>
      <c r="I159" s="120">
        <v>100208.85</v>
      </c>
      <c r="J159" s="120">
        <v>13300</v>
      </c>
      <c r="K159" s="121"/>
      <c r="L159" s="121"/>
      <c r="M159" s="111">
        <f t="shared" si="24"/>
        <v>106.6278463502873</v>
      </c>
      <c r="N159" s="111">
        <f t="shared" si="25"/>
        <v>100.20885</v>
      </c>
    </row>
    <row r="160" spans="1:14" ht="27" customHeight="1">
      <c r="A160" s="118"/>
      <c r="B160" s="118" t="s">
        <v>17</v>
      </c>
      <c r="C160" s="118" t="s">
        <v>30</v>
      </c>
      <c r="D160" s="119">
        <v>47300</v>
      </c>
      <c r="E160" s="117">
        <v>93980</v>
      </c>
      <c r="F160" s="110">
        <f t="shared" si="27"/>
        <v>12473.289534806556</v>
      </c>
      <c r="G160" s="120"/>
      <c r="H160" s="110">
        <f t="shared" si="26"/>
        <v>0</v>
      </c>
      <c r="I160" s="120"/>
      <c r="J160" s="120"/>
      <c r="K160" s="120"/>
      <c r="L160" s="120"/>
      <c r="M160" s="111">
        <f t="shared" si="24"/>
        <v>0</v>
      </c>
      <c r="N160" s="111" t="e">
        <f t="shared" si="25"/>
        <v>#DIV/0!</v>
      </c>
    </row>
    <row r="161" spans="1:14" ht="27" customHeight="1">
      <c r="A161" s="174" t="s">
        <v>269</v>
      </c>
      <c r="B161" s="175" t="s">
        <v>3</v>
      </c>
      <c r="C161" s="174" t="s">
        <v>270</v>
      </c>
      <c r="D161" s="176"/>
      <c r="E161" s="177">
        <f aca="true" t="shared" si="28" ref="E161:L161">E162</f>
        <v>1221059</v>
      </c>
      <c r="F161" s="177">
        <f t="shared" si="28"/>
        <v>162062.37971995486</v>
      </c>
      <c r="G161" s="177">
        <f t="shared" si="28"/>
        <v>1369834</v>
      </c>
      <c r="H161" s="177">
        <f t="shared" si="28"/>
        <v>181808.21554184085</v>
      </c>
      <c r="I161" s="177">
        <f t="shared" si="28"/>
        <v>1394040.73</v>
      </c>
      <c r="J161" s="177">
        <f t="shared" si="28"/>
        <v>185021</v>
      </c>
      <c r="K161" s="177">
        <f t="shared" si="28"/>
        <v>185021</v>
      </c>
      <c r="L161" s="177">
        <f t="shared" si="28"/>
        <v>185021</v>
      </c>
      <c r="M161" s="178">
        <f t="shared" si="24"/>
        <v>114.16653331247713</v>
      </c>
      <c r="N161" s="111">
        <f t="shared" si="25"/>
        <v>101.76712831627775</v>
      </c>
    </row>
    <row r="162" spans="1:14" ht="27" customHeight="1">
      <c r="A162" s="114"/>
      <c r="B162" s="113">
        <v>3</v>
      </c>
      <c r="C162" s="113" t="s">
        <v>170</v>
      </c>
      <c r="D162" s="115"/>
      <c r="E162" s="116">
        <f aca="true" t="shared" si="29" ref="E162:L162">E163+E180+E192</f>
        <v>1221059</v>
      </c>
      <c r="F162" s="116">
        <f t="shared" si="29"/>
        <v>162062.37971995486</v>
      </c>
      <c r="G162" s="116">
        <f t="shared" si="29"/>
        <v>1369834</v>
      </c>
      <c r="H162" s="116">
        <f t="shared" si="29"/>
        <v>181808.21554184085</v>
      </c>
      <c r="I162" s="121">
        <f t="shared" si="29"/>
        <v>1394040.73</v>
      </c>
      <c r="J162" s="121">
        <f t="shared" si="29"/>
        <v>185021</v>
      </c>
      <c r="K162" s="116">
        <f t="shared" si="29"/>
        <v>185021</v>
      </c>
      <c r="L162" s="116">
        <f t="shared" si="29"/>
        <v>185021</v>
      </c>
      <c r="M162" s="111">
        <f t="shared" si="24"/>
        <v>114.16653331247713</v>
      </c>
      <c r="N162" s="111">
        <f t="shared" si="25"/>
        <v>101.76712831627775</v>
      </c>
    </row>
    <row r="163" spans="1:14" ht="27" customHeight="1">
      <c r="A163" s="114"/>
      <c r="B163" s="113">
        <v>31</v>
      </c>
      <c r="C163" s="113" t="s">
        <v>247</v>
      </c>
      <c r="D163" s="115"/>
      <c r="E163" s="116">
        <f aca="true" t="shared" si="30" ref="E163:J163">E164+E170+E174</f>
        <v>1191340</v>
      </c>
      <c r="F163" s="116">
        <f t="shared" si="30"/>
        <v>158117.99057668058</v>
      </c>
      <c r="G163" s="116">
        <f t="shared" si="30"/>
        <v>1328966</v>
      </c>
      <c r="H163" s="116">
        <f t="shared" si="30"/>
        <v>176384.09980755192</v>
      </c>
      <c r="I163" s="121">
        <f t="shared" si="30"/>
        <v>1351847.53</v>
      </c>
      <c r="J163" s="121">
        <f t="shared" si="30"/>
        <v>179421</v>
      </c>
      <c r="K163" s="116">
        <v>179421</v>
      </c>
      <c r="L163" s="116">
        <v>179421</v>
      </c>
      <c r="M163" s="111">
        <f t="shared" si="24"/>
        <v>113.47285661523998</v>
      </c>
      <c r="N163" s="111">
        <f t="shared" si="25"/>
        <v>101.7217539425388</v>
      </c>
    </row>
    <row r="164" spans="1:14" ht="27" customHeight="1">
      <c r="A164" s="114"/>
      <c r="B164" s="113">
        <v>311</v>
      </c>
      <c r="C164" s="113" t="s">
        <v>248</v>
      </c>
      <c r="D164" s="115"/>
      <c r="E164" s="116">
        <f>E165+E166+E168</f>
        <v>995948</v>
      </c>
      <c r="F164" s="116">
        <f>F165+F166+F168</f>
        <v>132185.01559492998</v>
      </c>
      <c r="G164" s="116">
        <f>SUM(G165:G169)</f>
        <v>1082556</v>
      </c>
      <c r="H164" s="116">
        <f>SUM(H165:H169)</f>
        <v>143679.8725861039</v>
      </c>
      <c r="I164" s="121">
        <f>SUM(I165:I169)</f>
        <v>1107119.43</v>
      </c>
      <c r="J164" s="121">
        <f>SUM(J165:J169)</f>
        <v>146940</v>
      </c>
      <c r="K164" s="116"/>
      <c r="L164" s="116"/>
      <c r="M164" s="111">
        <f t="shared" si="24"/>
        <v>111.16237293513316</v>
      </c>
      <c r="N164" s="111">
        <f t="shared" si="25"/>
        <v>102.26902164876459</v>
      </c>
    </row>
    <row r="165" spans="1:14" ht="27" customHeight="1">
      <c r="A165" s="118"/>
      <c r="B165" s="118">
        <v>3111</v>
      </c>
      <c r="C165" s="118" t="s">
        <v>273</v>
      </c>
      <c r="D165" s="119">
        <v>47300</v>
      </c>
      <c r="E165" s="117">
        <v>24048</v>
      </c>
      <c r="F165" s="110">
        <f t="shared" si="27"/>
        <v>3191.718096754927</v>
      </c>
      <c r="G165" s="120">
        <v>40000</v>
      </c>
      <c r="H165" s="110">
        <f t="shared" si="26"/>
        <v>5308.912336585042</v>
      </c>
      <c r="I165" s="120">
        <v>40686.3</v>
      </c>
      <c r="J165" s="120">
        <v>5400</v>
      </c>
      <c r="K165" s="120"/>
      <c r="L165" s="120"/>
      <c r="M165" s="111">
        <f t="shared" si="24"/>
        <v>169.18787425149702</v>
      </c>
      <c r="N165" s="111">
        <f t="shared" si="25"/>
        <v>101.71575000000001</v>
      </c>
    </row>
    <row r="166" spans="1:14" ht="27" customHeight="1">
      <c r="A166" s="118"/>
      <c r="B166" s="118">
        <v>3111</v>
      </c>
      <c r="C166" s="118" t="s">
        <v>271</v>
      </c>
      <c r="D166" s="119">
        <v>55235</v>
      </c>
      <c r="E166" s="117">
        <v>293519</v>
      </c>
      <c r="F166" s="110">
        <f t="shared" si="27"/>
        <v>38956.666003052625</v>
      </c>
      <c r="G166" s="120">
        <v>308556</v>
      </c>
      <c r="H166" s="110">
        <f t="shared" si="26"/>
        <v>40952.41887318336</v>
      </c>
      <c r="I166" s="120">
        <v>308914.5</v>
      </c>
      <c r="J166" s="120">
        <v>41000</v>
      </c>
      <c r="K166" s="120"/>
      <c r="L166" s="120"/>
      <c r="M166" s="111">
        <f t="shared" si="24"/>
        <v>105.24514597010757</v>
      </c>
      <c r="N166" s="111">
        <f t="shared" si="25"/>
        <v>100.11618636487381</v>
      </c>
    </row>
    <row r="167" spans="1:14" ht="27" customHeight="1">
      <c r="A167" s="118"/>
      <c r="B167" s="118">
        <v>3111</v>
      </c>
      <c r="C167" s="118" t="s">
        <v>278</v>
      </c>
      <c r="D167" s="119">
        <v>55235</v>
      </c>
      <c r="E167" s="117">
        <v>0</v>
      </c>
      <c r="F167" s="110">
        <f t="shared" si="27"/>
        <v>0</v>
      </c>
      <c r="G167" s="120"/>
      <c r="H167" s="110">
        <f t="shared" si="26"/>
        <v>0</v>
      </c>
      <c r="I167" s="120">
        <v>0</v>
      </c>
      <c r="J167" s="120">
        <v>0</v>
      </c>
      <c r="K167" s="120"/>
      <c r="L167" s="120"/>
      <c r="M167" s="111" t="e">
        <f t="shared" si="24"/>
        <v>#DIV/0!</v>
      </c>
      <c r="N167" s="111" t="e">
        <f t="shared" si="25"/>
        <v>#DIV/0!</v>
      </c>
    </row>
    <row r="168" spans="1:14" ht="27" customHeight="1">
      <c r="A168" s="118"/>
      <c r="B168" s="118">
        <v>3111</v>
      </c>
      <c r="C168" s="118" t="s">
        <v>272</v>
      </c>
      <c r="D168" s="119">
        <v>55263</v>
      </c>
      <c r="E168" s="117">
        <v>678381</v>
      </c>
      <c r="F168" s="110">
        <f t="shared" si="27"/>
        <v>90036.63149512243</v>
      </c>
      <c r="G168" s="120">
        <v>734000</v>
      </c>
      <c r="H168" s="110">
        <f t="shared" si="26"/>
        <v>97418.54137633552</v>
      </c>
      <c r="I168" s="120">
        <v>753450</v>
      </c>
      <c r="J168" s="120">
        <v>100000</v>
      </c>
      <c r="K168" s="120"/>
      <c r="L168" s="120"/>
      <c r="M168" s="111">
        <f t="shared" si="24"/>
        <v>111.06590544251682</v>
      </c>
      <c r="N168" s="111">
        <f t="shared" si="25"/>
        <v>102.64986376021798</v>
      </c>
    </row>
    <row r="169" spans="1:14" ht="27" customHeight="1">
      <c r="A169" s="118"/>
      <c r="B169" s="118">
        <v>3111</v>
      </c>
      <c r="C169" s="118" t="s">
        <v>277</v>
      </c>
      <c r="D169" s="119">
        <v>55263</v>
      </c>
      <c r="E169" s="117">
        <v>0</v>
      </c>
      <c r="F169" s="110">
        <f t="shared" si="27"/>
        <v>0</v>
      </c>
      <c r="G169" s="120"/>
      <c r="H169" s="110">
        <f t="shared" si="26"/>
        <v>0</v>
      </c>
      <c r="I169" s="120">
        <v>4068.63</v>
      </c>
      <c r="J169" s="120">
        <v>540</v>
      </c>
      <c r="K169" s="120"/>
      <c r="L169" s="120"/>
      <c r="M169" s="111" t="e">
        <f t="shared" si="24"/>
        <v>#DIV/0!</v>
      </c>
      <c r="N169" s="111" t="e">
        <f t="shared" si="25"/>
        <v>#DIV/0!</v>
      </c>
    </row>
    <row r="170" spans="1:14" ht="27" customHeight="1">
      <c r="A170" s="114"/>
      <c r="B170" s="113">
        <v>312</v>
      </c>
      <c r="C170" s="113" t="s">
        <v>250</v>
      </c>
      <c r="D170" s="115"/>
      <c r="E170" s="116">
        <f>SUM(E171:E173)</f>
        <v>41752</v>
      </c>
      <c r="F170" s="116">
        <f>SUM(F171:F173)</f>
        <v>5541.442696927466</v>
      </c>
      <c r="G170" s="121">
        <f>SUM(G171:G173)</f>
        <v>68750</v>
      </c>
      <c r="H170" s="150">
        <f t="shared" si="26"/>
        <v>9124.693078505541</v>
      </c>
      <c r="I170" s="120">
        <f>SUM(I171:I173)</f>
        <v>62536.350000000006</v>
      </c>
      <c r="J170" s="120">
        <f>SUM(J171:J173)</f>
        <v>8300</v>
      </c>
      <c r="K170" s="121"/>
      <c r="L170" s="121"/>
      <c r="M170" s="111">
        <f t="shared" si="24"/>
        <v>149.7804895573865</v>
      </c>
      <c r="N170" s="111">
        <f t="shared" si="25"/>
        <v>90.96196363636363</v>
      </c>
    </row>
    <row r="171" spans="1:14" ht="27" customHeight="1">
      <c r="A171" s="118"/>
      <c r="B171" s="118">
        <v>3121</v>
      </c>
      <c r="C171" s="118" t="s">
        <v>274</v>
      </c>
      <c r="D171" s="119">
        <v>47300</v>
      </c>
      <c r="E171" s="117">
        <v>1500</v>
      </c>
      <c r="F171" s="110">
        <f t="shared" si="27"/>
        <v>199.08421262193906</v>
      </c>
      <c r="G171" s="120">
        <v>1500</v>
      </c>
      <c r="H171" s="110">
        <f t="shared" si="26"/>
        <v>199.08421262193906</v>
      </c>
      <c r="I171" s="120">
        <v>0</v>
      </c>
      <c r="J171" s="120">
        <v>0</v>
      </c>
      <c r="K171" s="120"/>
      <c r="L171" s="120"/>
      <c r="M171" s="111">
        <f t="shared" si="24"/>
        <v>0</v>
      </c>
      <c r="N171" s="111">
        <f t="shared" si="25"/>
        <v>0</v>
      </c>
    </row>
    <row r="172" spans="1:14" ht="27" customHeight="1">
      <c r="A172" s="118"/>
      <c r="B172" s="118">
        <v>3121</v>
      </c>
      <c r="C172" s="118" t="s">
        <v>275</v>
      </c>
      <c r="D172" s="119">
        <v>55235</v>
      </c>
      <c r="E172" s="117">
        <v>10000</v>
      </c>
      <c r="F172" s="110">
        <f t="shared" si="27"/>
        <v>1327.2280841462605</v>
      </c>
      <c r="G172" s="120">
        <v>19250</v>
      </c>
      <c r="H172" s="110">
        <f t="shared" si="26"/>
        <v>2554.914061981551</v>
      </c>
      <c r="I172" s="120">
        <v>14315.55</v>
      </c>
      <c r="J172" s="120">
        <v>1900</v>
      </c>
      <c r="K172" s="120"/>
      <c r="L172" s="120"/>
      <c r="M172" s="111">
        <f t="shared" si="24"/>
        <v>143.1555</v>
      </c>
      <c r="N172" s="111">
        <f t="shared" si="25"/>
        <v>74.36649350649351</v>
      </c>
    </row>
    <row r="173" spans="1:14" ht="27" customHeight="1">
      <c r="A173" s="118"/>
      <c r="B173" s="118">
        <v>3121</v>
      </c>
      <c r="C173" s="118" t="s">
        <v>276</v>
      </c>
      <c r="D173" s="119">
        <v>55263</v>
      </c>
      <c r="E173" s="117">
        <v>30252</v>
      </c>
      <c r="F173" s="110">
        <f t="shared" si="27"/>
        <v>4015.130400159267</v>
      </c>
      <c r="G173" s="120">
        <v>48000</v>
      </c>
      <c r="H173" s="110">
        <f t="shared" si="26"/>
        <v>6370.69480390205</v>
      </c>
      <c r="I173" s="120">
        <v>48220.8</v>
      </c>
      <c r="J173" s="120">
        <v>6400</v>
      </c>
      <c r="K173" s="120"/>
      <c r="L173" s="120"/>
      <c r="M173" s="111">
        <f t="shared" si="24"/>
        <v>159.39706465688218</v>
      </c>
      <c r="N173" s="111">
        <f t="shared" si="25"/>
        <v>100.46000000000002</v>
      </c>
    </row>
    <row r="174" spans="1:14" ht="27" customHeight="1">
      <c r="A174" s="114"/>
      <c r="B174" s="113">
        <v>313</v>
      </c>
      <c r="C174" s="113" t="s">
        <v>251</v>
      </c>
      <c r="D174" s="115"/>
      <c r="E174" s="116">
        <f>SUM(E175:E179)</f>
        <v>153640</v>
      </c>
      <c r="F174" s="116">
        <f>SUM(F175:F179)</f>
        <v>20391.532284823144</v>
      </c>
      <c r="G174" s="116">
        <f>SUM(G175:G179)</f>
        <v>177660</v>
      </c>
      <c r="H174" s="150">
        <f t="shared" si="26"/>
        <v>23579.534142942462</v>
      </c>
      <c r="I174" s="120">
        <f>SUM(I175:I179)</f>
        <v>182191.75</v>
      </c>
      <c r="J174" s="120">
        <f>SUM(J175:J179)</f>
        <v>24181</v>
      </c>
      <c r="K174" s="116"/>
      <c r="L174" s="116"/>
      <c r="M174" s="111">
        <f t="shared" si="24"/>
        <v>118.58353944285342</v>
      </c>
      <c r="N174" s="111">
        <f t="shared" si="25"/>
        <v>102.55079618372172</v>
      </c>
    </row>
    <row r="175" spans="1:14" ht="27" customHeight="1">
      <c r="A175" s="118"/>
      <c r="B175" s="118">
        <v>3132</v>
      </c>
      <c r="C175" s="118" t="s">
        <v>364</v>
      </c>
      <c r="D175" s="119">
        <v>47300</v>
      </c>
      <c r="E175" s="117">
        <v>3139</v>
      </c>
      <c r="F175" s="110">
        <f t="shared" si="27"/>
        <v>416.61689561351113</v>
      </c>
      <c r="G175" s="120">
        <v>6600</v>
      </c>
      <c r="H175" s="110">
        <f t="shared" si="26"/>
        <v>875.9705355365319</v>
      </c>
      <c r="I175" s="120">
        <v>6713.24</v>
      </c>
      <c r="J175" s="120">
        <v>891</v>
      </c>
      <c r="K175" s="120"/>
      <c r="L175" s="120"/>
      <c r="M175" s="111">
        <f t="shared" si="24"/>
        <v>213.8655622809812</v>
      </c>
      <c r="N175" s="111">
        <f t="shared" si="25"/>
        <v>101.71575000000001</v>
      </c>
    </row>
    <row r="176" spans="1:14" ht="27" customHeight="1">
      <c r="A176" s="118"/>
      <c r="B176" s="118">
        <v>3132</v>
      </c>
      <c r="C176" s="118" t="s">
        <v>279</v>
      </c>
      <c r="D176" s="119">
        <v>55235</v>
      </c>
      <c r="E176" s="117">
        <v>45836</v>
      </c>
      <c r="F176" s="110">
        <f t="shared" si="27"/>
        <v>6083.482646492799</v>
      </c>
      <c r="G176" s="120">
        <v>50560</v>
      </c>
      <c r="H176" s="110">
        <f t="shared" si="26"/>
        <v>6710.465193443493</v>
      </c>
      <c r="I176" s="120">
        <v>50481.15</v>
      </c>
      <c r="J176" s="120">
        <v>6700</v>
      </c>
      <c r="K176" s="120"/>
      <c r="L176" s="120"/>
      <c r="M176" s="111">
        <f t="shared" si="24"/>
        <v>110.13428309625621</v>
      </c>
      <c r="N176" s="111">
        <f t="shared" si="25"/>
        <v>99.84404667721519</v>
      </c>
    </row>
    <row r="177" spans="1:14" ht="27" customHeight="1">
      <c r="A177" s="118"/>
      <c r="B177" s="118">
        <v>3132</v>
      </c>
      <c r="C177" s="118" t="s">
        <v>280</v>
      </c>
      <c r="D177" s="119">
        <v>55263</v>
      </c>
      <c r="E177" s="117">
        <v>104665</v>
      </c>
      <c r="F177" s="110">
        <f t="shared" si="27"/>
        <v>13891.432742716835</v>
      </c>
      <c r="G177" s="120">
        <v>120500</v>
      </c>
      <c r="H177" s="110">
        <f t="shared" si="26"/>
        <v>15993.098413962438</v>
      </c>
      <c r="I177" s="120">
        <v>124319.25</v>
      </c>
      <c r="J177" s="120">
        <v>16500</v>
      </c>
      <c r="K177" s="120"/>
      <c r="L177" s="120"/>
      <c r="M177" s="111">
        <f t="shared" si="24"/>
        <v>118.77824487651077</v>
      </c>
      <c r="N177" s="111">
        <f t="shared" si="25"/>
        <v>103.16950207468881</v>
      </c>
    </row>
    <row r="178" spans="1:14" ht="27" customHeight="1">
      <c r="A178" s="118"/>
      <c r="B178" s="118">
        <v>3133</v>
      </c>
      <c r="C178" s="118" t="s">
        <v>281</v>
      </c>
      <c r="D178" s="119">
        <v>55235</v>
      </c>
      <c r="E178" s="117">
        <v>0</v>
      </c>
      <c r="F178" s="110">
        <f t="shared" si="27"/>
        <v>0</v>
      </c>
      <c r="G178" s="120"/>
      <c r="H178" s="110">
        <f t="shared" si="26"/>
        <v>0</v>
      </c>
      <c r="I178" s="120">
        <v>0</v>
      </c>
      <c r="J178" s="120">
        <v>0</v>
      </c>
      <c r="K178" s="120"/>
      <c r="L178" s="120"/>
      <c r="M178" s="111" t="e">
        <f t="shared" si="24"/>
        <v>#DIV/0!</v>
      </c>
      <c r="N178" s="111" t="e">
        <f t="shared" si="25"/>
        <v>#DIV/0!</v>
      </c>
    </row>
    <row r="179" spans="1:14" ht="27" customHeight="1">
      <c r="A179" s="118"/>
      <c r="B179" s="118">
        <v>3133</v>
      </c>
      <c r="C179" s="118" t="s">
        <v>282</v>
      </c>
      <c r="D179" s="119">
        <v>55263</v>
      </c>
      <c r="E179" s="117">
        <v>0</v>
      </c>
      <c r="F179" s="110">
        <f t="shared" si="27"/>
        <v>0</v>
      </c>
      <c r="G179" s="120"/>
      <c r="H179" s="110">
        <f t="shared" si="26"/>
        <v>0</v>
      </c>
      <c r="I179" s="120">
        <v>678.11</v>
      </c>
      <c r="J179" s="120">
        <v>90</v>
      </c>
      <c r="K179" s="120"/>
      <c r="L179" s="120"/>
      <c r="M179" s="111" t="e">
        <f t="shared" si="24"/>
        <v>#DIV/0!</v>
      </c>
      <c r="N179" s="111" t="e">
        <f t="shared" si="25"/>
        <v>#DIV/0!</v>
      </c>
    </row>
    <row r="180" spans="1:14" ht="27" customHeight="1">
      <c r="A180" s="114"/>
      <c r="B180" s="113">
        <v>32</v>
      </c>
      <c r="C180" s="113" t="s">
        <v>169</v>
      </c>
      <c r="D180" s="115"/>
      <c r="E180" s="116">
        <f>E181+E187+E185</f>
        <v>29719</v>
      </c>
      <c r="F180" s="116">
        <f>F181+F187+F185</f>
        <v>3944.3891432742716</v>
      </c>
      <c r="G180" s="116">
        <f>G181+G187</f>
        <v>39500</v>
      </c>
      <c r="H180" s="150">
        <f t="shared" si="26"/>
        <v>5242.550932377729</v>
      </c>
      <c r="I180" s="120">
        <f>I181+I187</f>
        <v>42193.2</v>
      </c>
      <c r="J180" s="120">
        <f>J181+J187</f>
        <v>5600</v>
      </c>
      <c r="K180" s="116">
        <v>5600</v>
      </c>
      <c r="L180" s="116">
        <v>5600</v>
      </c>
      <c r="M180" s="111">
        <f t="shared" si="24"/>
        <v>141.9738214610182</v>
      </c>
      <c r="N180" s="111">
        <f t="shared" si="25"/>
        <v>106.81822784810126</v>
      </c>
    </row>
    <row r="181" spans="1:14" ht="27" customHeight="1">
      <c r="A181" s="114"/>
      <c r="B181" s="113">
        <v>321</v>
      </c>
      <c r="C181" s="113" t="s">
        <v>6</v>
      </c>
      <c r="D181" s="115"/>
      <c r="E181" s="116">
        <f>SUM(E182:E184)</f>
        <v>29719</v>
      </c>
      <c r="F181" s="116">
        <f>SUM(F182:F184)</f>
        <v>3944.3891432742716</v>
      </c>
      <c r="G181" s="116">
        <f>SUM(G182:G184)</f>
        <v>38000</v>
      </c>
      <c r="H181" s="150">
        <f t="shared" si="26"/>
        <v>5043.46671975579</v>
      </c>
      <c r="I181" s="120">
        <f>SUM(I182:I184)</f>
        <v>42193.2</v>
      </c>
      <c r="J181" s="120">
        <f>SUM(J182:J184)</f>
        <v>5600</v>
      </c>
      <c r="K181" s="116"/>
      <c r="L181" s="116"/>
      <c r="M181" s="111">
        <f t="shared" si="24"/>
        <v>141.9738214610182</v>
      </c>
      <c r="N181" s="111">
        <f t="shared" si="25"/>
        <v>111.03473684210525</v>
      </c>
    </row>
    <row r="182" spans="1:14" ht="27" customHeight="1">
      <c r="A182" s="118"/>
      <c r="B182" s="118">
        <v>3212</v>
      </c>
      <c r="C182" s="118" t="s">
        <v>363</v>
      </c>
      <c r="D182" s="119">
        <v>47300</v>
      </c>
      <c r="E182" s="117">
        <v>916</v>
      </c>
      <c r="F182" s="110">
        <f t="shared" si="27"/>
        <v>121.57409250779746</v>
      </c>
      <c r="G182" s="120">
        <v>1000</v>
      </c>
      <c r="H182" s="110">
        <f t="shared" si="26"/>
        <v>132.72280841462606</v>
      </c>
      <c r="I182" s="120">
        <v>1506.9</v>
      </c>
      <c r="J182" s="120">
        <v>200</v>
      </c>
      <c r="K182" s="120"/>
      <c r="L182" s="120"/>
      <c r="M182" s="111">
        <f t="shared" si="24"/>
        <v>164.50873362445415</v>
      </c>
      <c r="N182" s="111">
        <f t="shared" si="25"/>
        <v>150.69</v>
      </c>
    </row>
    <row r="183" spans="1:14" ht="27" customHeight="1">
      <c r="A183" s="118"/>
      <c r="B183" s="118">
        <v>3212</v>
      </c>
      <c r="C183" s="118" t="s">
        <v>283</v>
      </c>
      <c r="D183" s="119">
        <v>55235</v>
      </c>
      <c r="E183" s="117">
        <v>9094</v>
      </c>
      <c r="F183" s="110">
        <f t="shared" si="27"/>
        <v>1206.9812197226092</v>
      </c>
      <c r="G183" s="120">
        <v>9000</v>
      </c>
      <c r="H183" s="110">
        <f t="shared" si="26"/>
        <v>1194.5052757316344</v>
      </c>
      <c r="I183" s="120">
        <v>12055.2</v>
      </c>
      <c r="J183" s="120">
        <v>1600</v>
      </c>
      <c r="K183" s="120"/>
      <c r="L183" s="120"/>
      <c r="M183" s="111">
        <f t="shared" si="24"/>
        <v>132.5621288761821</v>
      </c>
      <c r="N183" s="111">
        <f t="shared" si="25"/>
        <v>133.9466666666667</v>
      </c>
    </row>
    <row r="184" spans="1:14" ht="27" customHeight="1">
      <c r="A184" s="118"/>
      <c r="B184" s="118">
        <v>3212</v>
      </c>
      <c r="C184" s="118" t="s">
        <v>284</v>
      </c>
      <c r="D184" s="119">
        <v>55263</v>
      </c>
      <c r="E184" s="117">
        <v>19709</v>
      </c>
      <c r="F184" s="110">
        <f t="shared" si="27"/>
        <v>2615.833831043865</v>
      </c>
      <c r="G184" s="120">
        <v>28000</v>
      </c>
      <c r="H184" s="110">
        <f t="shared" si="26"/>
        <v>3716.2386356095294</v>
      </c>
      <c r="I184" s="120">
        <v>28631.1</v>
      </c>
      <c r="J184" s="120">
        <v>3800</v>
      </c>
      <c r="K184" s="120"/>
      <c r="L184" s="120"/>
      <c r="M184" s="111">
        <f t="shared" si="24"/>
        <v>145.26916637069357</v>
      </c>
      <c r="N184" s="111">
        <f t="shared" si="25"/>
        <v>102.25392857142856</v>
      </c>
    </row>
    <row r="185" spans="1:14" ht="27" customHeight="1">
      <c r="A185" s="114"/>
      <c r="B185" s="113">
        <v>323</v>
      </c>
      <c r="C185" s="113" t="s">
        <v>6</v>
      </c>
      <c r="D185" s="115"/>
      <c r="E185" s="116">
        <f>SUM(E186)</f>
        <v>0</v>
      </c>
      <c r="F185" s="110">
        <f t="shared" si="27"/>
        <v>0</v>
      </c>
      <c r="G185" s="117">
        <v>0</v>
      </c>
      <c r="H185" s="110">
        <f t="shared" si="26"/>
        <v>0</v>
      </c>
      <c r="I185" s="120">
        <v>0</v>
      </c>
      <c r="J185" s="120">
        <v>0</v>
      </c>
      <c r="K185" s="116"/>
      <c r="L185" s="116"/>
      <c r="M185" s="111" t="e">
        <f t="shared" si="24"/>
        <v>#DIV/0!</v>
      </c>
      <c r="N185" s="111" t="e">
        <f t="shared" si="25"/>
        <v>#DIV/0!</v>
      </c>
    </row>
    <row r="186" spans="1:14" ht="27" customHeight="1">
      <c r="A186" s="118"/>
      <c r="B186" s="118">
        <v>3237</v>
      </c>
      <c r="C186" s="118" t="s">
        <v>19</v>
      </c>
      <c r="D186" s="119">
        <v>55235</v>
      </c>
      <c r="E186" s="117">
        <v>0</v>
      </c>
      <c r="F186" s="110">
        <f t="shared" si="27"/>
        <v>0</v>
      </c>
      <c r="G186" s="120">
        <v>0</v>
      </c>
      <c r="H186" s="110">
        <f t="shared" si="26"/>
        <v>0</v>
      </c>
      <c r="I186" s="120"/>
      <c r="J186" s="120"/>
      <c r="K186" s="120"/>
      <c r="L186" s="120"/>
      <c r="M186" s="111" t="e">
        <f t="shared" si="24"/>
        <v>#DIV/0!</v>
      </c>
      <c r="N186" s="111" t="e">
        <f t="shared" si="25"/>
        <v>#DIV/0!</v>
      </c>
    </row>
    <row r="187" spans="1:14" ht="27" customHeight="1">
      <c r="A187" s="114"/>
      <c r="B187" s="113">
        <v>329</v>
      </c>
      <c r="C187" s="113" t="s">
        <v>30</v>
      </c>
      <c r="D187" s="115"/>
      <c r="E187" s="116">
        <f>E188+E190</f>
        <v>0</v>
      </c>
      <c r="F187" s="110">
        <f t="shared" si="27"/>
        <v>0</v>
      </c>
      <c r="G187" s="117">
        <v>1500</v>
      </c>
      <c r="H187" s="110">
        <f t="shared" si="26"/>
        <v>199.08421262193906</v>
      </c>
      <c r="I187" s="120">
        <v>0</v>
      </c>
      <c r="J187" s="120">
        <v>0</v>
      </c>
      <c r="K187" s="116"/>
      <c r="L187" s="116"/>
      <c r="M187" s="111" t="e">
        <f t="shared" si="24"/>
        <v>#DIV/0!</v>
      </c>
      <c r="N187" s="111">
        <f t="shared" si="25"/>
        <v>0</v>
      </c>
    </row>
    <row r="188" spans="1:14" ht="27" customHeight="1">
      <c r="A188" s="118"/>
      <c r="B188" s="118">
        <v>3295</v>
      </c>
      <c r="C188" s="118" t="s">
        <v>285</v>
      </c>
      <c r="D188" s="119">
        <v>55235</v>
      </c>
      <c r="E188" s="117">
        <v>0</v>
      </c>
      <c r="F188" s="110">
        <f t="shared" si="27"/>
        <v>0</v>
      </c>
      <c r="G188" s="120">
        <v>1500</v>
      </c>
      <c r="H188" s="110">
        <f t="shared" si="26"/>
        <v>199.08421262193906</v>
      </c>
      <c r="I188" s="120"/>
      <c r="J188" s="120"/>
      <c r="K188" s="120"/>
      <c r="L188" s="120"/>
      <c r="M188" s="111" t="e">
        <f t="shared" si="24"/>
        <v>#DIV/0!</v>
      </c>
      <c r="N188" s="111">
        <f t="shared" si="25"/>
        <v>0</v>
      </c>
    </row>
    <row r="189" spans="1:14" ht="27" customHeight="1">
      <c r="A189" s="118"/>
      <c r="B189" s="118">
        <v>3295</v>
      </c>
      <c r="C189" s="118" t="s">
        <v>286</v>
      </c>
      <c r="D189" s="119">
        <v>55263</v>
      </c>
      <c r="E189" s="117">
        <v>0</v>
      </c>
      <c r="F189" s="110">
        <f t="shared" si="27"/>
        <v>0</v>
      </c>
      <c r="G189" s="120">
        <v>0</v>
      </c>
      <c r="H189" s="110">
        <f t="shared" si="26"/>
        <v>0</v>
      </c>
      <c r="I189" s="120"/>
      <c r="J189" s="120"/>
      <c r="K189" s="120"/>
      <c r="L189" s="120"/>
      <c r="M189" s="111" t="e">
        <f t="shared" si="24"/>
        <v>#DIV/0!</v>
      </c>
      <c r="N189" s="111" t="e">
        <f t="shared" si="25"/>
        <v>#DIV/0!</v>
      </c>
    </row>
    <row r="190" spans="1:14" ht="27" customHeight="1">
      <c r="A190" s="118"/>
      <c r="B190" s="118">
        <v>3296</v>
      </c>
      <c r="C190" s="118" t="s">
        <v>287</v>
      </c>
      <c r="D190" s="119">
        <v>55235</v>
      </c>
      <c r="E190" s="117">
        <v>0</v>
      </c>
      <c r="F190" s="110">
        <f t="shared" si="27"/>
        <v>0</v>
      </c>
      <c r="G190" s="120">
        <v>0</v>
      </c>
      <c r="H190" s="110">
        <f t="shared" si="26"/>
        <v>0</v>
      </c>
      <c r="I190" s="120"/>
      <c r="J190" s="120"/>
      <c r="K190" s="120"/>
      <c r="L190" s="120"/>
      <c r="M190" s="111" t="e">
        <f t="shared" si="24"/>
        <v>#DIV/0!</v>
      </c>
      <c r="N190" s="111" t="e">
        <f t="shared" si="25"/>
        <v>#DIV/0!</v>
      </c>
    </row>
    <row r="191" spans="1:14" ht="27" customHeight="1">
      <c r="A191" s="118"/>
      <c r="B191" s="118">
        <v>3296</v>
      </c>
      <c r="C191" s="118" t="s">
        <v>288</v>
      </c>
      <c r="D191" s="119">
        <v>55263</v>
      </c>
      <c r="E191" s="117">
        <v>0</v>
      </c>
      <c r="F191" s="110">
        <f t="shared" si="27"/>
        <v>0</v>
      </c>
      <c r="G191" s="120">
        <v>0</v>
      </c>
      <c r="H191" s="110">
        <f t="shared" si="26"/>
        <v>0</v>
      </c>
      <c r="I191" s="120"/>
      <c r="J191" s="120"/>
      <c r="K191" s="120"/>
      <c r="L191" s="120"/>
      <c r="M191" s="111" t="e">
        <f t="shared" si="24"/>
        <v>#DIV/0!</v>
      </c>
      <c r="N191" s="111" t="e">
        <f t="shared" si="25"/>
        <v>#DIV/0!</v>
      </c>
    </row>
    <row r="192" spans="1:14" ht="27" customHeight="1">
      <c r="A192" s="114"/>
      <c r="B192" s="113">
        <v>34</v>
      </c>
      <c r="C192" s="113" t="s">
        <v>171</v>
      </c>
      <c r="D192" s="115"/>
      <c r="E192" s="116">
        <f>E193</f>
        <v>0</v>
      </c>
      <c r="F192" s="110">
        <f t="shared" si="27"/>
        <v>0</v>
      </c>
      <c r="G192" s="117">
        <f>G193</f>
        <v>1368</v>
      </c>
      <c r="H192" s="110">
        <f t="shared" si="26"/>
        <v>181.56480191120843</v>
      </c>
      <c r="I192" s="120">
        <f>I193</f>
        <v>0</v>
      </c>
      <c r="J192" s="120">
        <f>J193</f>
        <v>0</v>
      </c>
      <c r="K192" s="116">
        <f>K193</f>
        <v>0</v>
      </c>
      <c r="L192" s="116">
        <f>L193</f>
        <v>0</v>
      </c>
      <c r="M192" s="111" t="e">
        <f t="shared" si="24"/>
        <v>#DIV/0!</v>
      </c>
      <c r="N192" s="111">
        <f t="shared" si="25"/>
        <v>0</v>
      </c>
    </row>
    <row r="193" spans="1:14" ht="27" customHeight="1">
      <c r="A193" s="114"/>
      <c r="B193" s="113">
        <v>343</v>
      </c>
      <c r="C193" s="113" t="s">
        <v>256</v>
      </c>
      <c r="D193" s="115"/>
      <c r="E193" s="116">
        <f>E194</f>
        <v>0</v>
      </c>
      <c r="F193" s="110">
        <f t="shared" si="27"/>
        <v>0</v>
      </c>
      <c r="G193" s="117">
        <f>SUM(G194:G195)</f>
        <v>1368</v>
      </c>
      <c r="H193" s="110">
        <f t="shared" si="26"/>
        <v>181.56480191120843</v>
      </c>
      <c r="I193" s="120">
        <f>I194</f>
        <v>0</v>
      </c>
      <c r="J193" s="120">
        <f>J194</f>
        <v>0</v>
      </c>
      <c r="K193" s="116"/>
      <c r="L193" s="116"/>
      <c r="M193" s="111" t="e">
        <f t="shared" si="24"/>
        <v>#DIV/0!</v>
      </c>
      <c r="N193" s="111">
        <f t="shared" si="25"/>
        <v>0</v>
      </c>
    </row>
    <row r="194" spans="1:14" ht="27" customHeight="1">
      <c r="A194" s="118"/>
      <c r="B194" s="118">
        <v>3433</v>
      </c>
      <c r="C194" s="118" t="s">
        <v>289</v>
      </c>
      <c r="D194" s="119">
        <v>55235</v>
      </c>
      <c r="E194" s="117">
        <v>0</v>
      </c>
      <c r="F194" s="110">
        <f t="shared" si="27"/>
        <v>0</v>
      </c>
      <c r="G194" s="120">
        <v>1368</v>
      </c>
      <c r="H194" s="110">
        <f t="shared" si="26"/>
        <v>181.56480191120843</v>
      </c>
      <c r="I194" s="120"/>
      <c r="J194" s="120"/>
      <c r="K194" s="120"/>
      <c r="L194" s="120"/>
      <c r="M194" s="111" t="e">
        <f t="shared" si="24"/>
        <v>#DIV/0!</v>
      </c>
      <c r="N194" s="111">
        <f t="shared" si="25"/>
        <v>0</v>
      </c>
    </row>
    <row r="195" spans="1:14" ht="27" customHeight="1">
      <c r="A195" s="118"/>
      <c r="B195" s="118">
        <v>3433</v>
      </c>
      <c r="C195" s="118" t="s">
        <v>290</v>
      </c>
      <c r="D195" s="119">
        <v>55263</v>
      </c>
      <c r="E195" s="117">
        <v>0</v>
      </c>
      <c r="F195" s="110">
        <f t="shared" si="27"/>
        <v>0</v>
      </c>
      <c r="G195" s="120"/>
      <c r="H195" s="110">
        <f t="shared" si="26"/>
        <v>0</v>
      </c>
      <c r="I195" s="120"/>
      <c r="J195" s="120"/>
      <c r="K195" s="120"/>
      <c r="L195" s="120"/>
      <c r="M195" s="111" t="e">
        <f t="shared" si="24"/>
        <v>#DIV/0!</v>
      </c>
      <c r="N195" s="111" t="e">
        <f t="shared" si="25"/>
        <v>#DIV/0!</v>
      </c>
    </row>
    <row r="196" spans="1:14" ht="27" customHeight="1">
      <c r="A196" s="174" t="s">
        <v>291</v>
      </c>
      <c r="B196" s="175" t="s">
        <v>3</v>
      </c>
      <c r="C196" s="174" t="s">
        <v>292</v>
      </c>
      <c r="D196" s="176"/>
      <c r="E196" s="177">
        <f aca="true" t="shared" si="31" ref="E196:L196">E197</f>
        <v>8500</v>
      </c>
      <c r="F196" s="177">
        <f t="shared" si="31"/>
        <v>1128.1438715243214</v>
      </c>
      <c r="G196" s="177">
        <f t="shared" si="31"/>
        <v>30000</v>
      </c>
      <c r="H196" s="177">
        <f t="shared" si="31"/>
        <v>3981.6842524387816</v>
      </c>
      <c r="I196" s="177">
        <f t="shared" si="31"/>
        <v>18082.800000000003</v>
      </c>
      <c r="J196" s="177">
        <f t="shared" si="31"/>
        <v>2400</v>
      </c>
      <c r="K196" s="177">
        <f t="shared" si="31"/>
        <v>2400</v>
      </c>
      <c r="L196" s="177">
        <f t="shared" si="31"/>
        <v>2400</v>
      </c>
      <c r="M196" s="178">
        <f t="shared" si="24"/>
        <v>212.73882352941177</v>
      </c>
      <c r="N196" s="111">
        <f t="shared" si="25"/>
        <v>60.275999999999996</v>
      </c>
    </row>
    <row r="197" spans="1:14" ht="27" customHeight="1">
      <c r="A197" s="114"/>
      <c r="B197" s="113">
        <v>3</v>
      </c>
      <c r="C197" s="113" t="s">
        <v>170</v>
      </c>
      <c r="D197" s="115"/>
      <c r="E197" s="116">
        <f aca="true" t="shared" si="32" ref="E197:L197">SUM(E198,)</f>
        <v>8500</v>
      </c>
      <c r="F197" s="116">
        <f t="shared" si="32"/>
        <v>1128.1438715243214</v>
      </c>
      <c r="G197" s="116">
        <f t="shared" si="32"/>
        <v>30000</v>
      </c>
      <c r="H197" s="116">
        <f t="shared" si="32"/>
        <v>3981.6842524387816</v>
      </c>
      <c r="I197" s="121">
        <f t="shared" si="32"/>
        <v>18082.800000000003</v>
      </c>
      <c r="J197" s="121">
        <f t="shared" si="32"/>
        <v>2400</v>
      </c>
      <c r="K197" s="116">
        <f t="shared" si="32"/>
        <v>2400</v>
      </c>
      <c r="L197" s="116">
        <f t="shared" si="32"/>
        <v>2400</v>
      </c>
      <c r="M197" s="111">
        <f aca="true" t="shared" si="33" ref="M197:M260">I197/E197*100</f>
        <v>212.73882352941177</v>
      </c>
      <c r="N197" s="111">
        <f aca="true" t="shared" si="34" ref="N197:N260">J197/H197*100</f>
        <v>60.275999999999996</v>
      </c>
    </row>
    <row r="198" spans="1:14" ht="27" customHeight="1">
      <c r="A198" s="114"/>
      <c r="B198" s="113">
        <v>32</v>
      </c>
      <c r="C198" s="113" t="s">
        <v>169</v>
      </c>
      <c r="D198" s="115"/>
      <c r="E198" s="116">
        <f>SUM(E199+E201)</f>
        <v>8500</v>
      </c>
      <c r="F198" s="116">
        <f>SUM(F199+F201)</f>
        <v>1128.1438715243214</v>
      </c>
      <c r="G198" s="116">
        <f>SUM(G199+G201+G203)</f>
        <v>30000</v>
      </c>
      <c r="H198" s="116">
        <f>SUM(H199+H201+H203)</f>
        <v>3981.6842524387816</v>
      </c>
      <c r="I198" s="121">
        <f>SUM(I199+I201+I203)</f>
        <v>18082.800000000003</v>
      </c>
      <c r="J198" s="121">
        <v>2400</v>
      </c>
      <c r="K198" s="116">
        <v>2400</v>
      </c>
      <c r="L198" s="116">
        <v>2400</v>
      </c>
      <c r="M198" s="111">
        <f t="shared" si="33"/>
        <v>212.73882352941177</v>
      </c>
      <c r="N198" s="111">
        <f t="shared" si="34"/>
        <v>60.275999999999996</v>
      </c>
    </row>
    <row r="199" spans="1:14" ht="27" customHeight="1">
      <c r="A199" s="114"/>
      <c r="B199" s="113" t="s">
        <v>5</v>
      </c>
      <c r="C199" s="113" t="s">
        <v>6</v>
      </c>
      <c r="D199" s="115"/>
      <c r="E199" s="116">
        <f>SUM(E200)</f>
        <v>0</v>
      </c>
      <c r="F199" s="110">
        <f t="shared" si="27"/>
        <v>0</v>
      </c>
      <c r="G199" s="117">
        <v>0</v>
      </c>
      <c r="H199" s="110">
        <f t="shared" si="26"/>
        <v>0</v>
      </c>
      <c r="I199" s="120">
        <v>12055.2</v>
      </c>
      <c r="J199" s="120">
        <v>1600</v>
      </c>
      <c r="K199" s="116"/>
      <c r="L199" s="116"/>
      <c r="M199" s="111" t="e">
        <f t="shared" si="33"/>
        <v>#DIV/0!</v>
      </c>
      <c r="N199" s="111" t="e">
        <f t="shared" si="34"/>
        <v>#DIV/0!</v>
      </c>
    </row>
    <row r="200" spans="1:14" ht="27" customHeight="1">
      <c r="A200" s="118"/>
      <c r="B200" s="118" t="s">
        <v>8</v>
      </c>
      <c r="C200" s="118" t="s">
        <v>9</v>
      </c>
      <c r="D200" s="119">
        <v>55263</v>
      </c>
      <c r="E200" s="117">
        <v>0</v>
      </c>
      <c r="F200" s="110">
        <f t="shared" si="27"/>
        <v>0</v>
      </c>
      <c r="G200" s="120">
        <v>0</v>
      </c>
      <c r="H200" s="110">
        <f t="shared" si="26"/>
        <v>0</v>
      </c>
      <c r="I200" s="120"/>
      <c r="J200" s="120"/>
      <c r="K200" s="120"/>
      <c r="L200" s="120"/>
      <c r="M200" s="111" t="e">
        <f t="shared" si="33"/>
        <v>#DIV/0!</v>
      </c>
      <c r="N200" s="111" t="e">
        <f t="shared" si="34"/>
        <v>#DIV/0!</v>
      </c>
    </row>
    <row r="201" spans="1:14" ht="27" customHeight="1">
      <c r="A201" s="114"/>
      <c r="B201" s="113" t="s">
        <v>14</v>
      </c>
      <c r="C201" s="113" t="s">
        <v>15</v>
      </c>
      <c r="D201" s="115"/>
      <c r="E201" s="116">
        <f>SUM(E202)</f>
        <v>8500</v>
      </c>
      <c r="F201" s="116">
        <f>SUM(F202)</f>
        <v>1128.1438715243214</v>
      </c>
      <c r="G201" s="117">
        <v>25000</v>
      </c>
      <c r="H201" s="110">
        <f t="shared" si="26"/>
        <v>3318.0702103656513</v>
      </c>
      <c r="I201" s="120"/>
      <c r="J201" s="120"/>
      <c r="K201" s="116"/>
      <c r="L201" s="116"/>
      <c r="M201" s="111">
        <f t="shared" si="33"/>
        <v>0</v>
      </c>
      <c r="N201" s="111">
        <f t="shared" si="34"/>
        <v>0</v>
      </c>
    </row>
    <row r="202" spans="1:14" ht="27" customHeight="1">
      <c r="A202" s="118"/>
      <c r="B202" s="118">
        <v>3235</v>
      </c>
      <c r="C202" s="118" t="s">
        <v>243</v>
      </c>
      <c r="D202" s="119">
        <v>55263</v>
      </c>
      <c r="E202" s="117">
        <v>8500</v>
      </c>
      <c r="F202" s="110">
        <f t="shared" si="27"/>
        <v>1128.1438715243214</v>
      </c>
      <c r="G202" s="120"/>
      <c r="H202" s="110">
        <f t="shared" si="26"/>
        <v>0</v>
      </c>
      <c r="I202" s="120"/>
      <c r="J202" s="120"/>
      <c r="K202" s="120"/>
      <c r="L202" s="120"/>
      <c r="M202" s="111">
        <f t="shared" si="33"/>
        <v>0</v>
      </c>
      <c r="N202" s="111" t="e">
        <f t="shared" si="34"/>
        <v>#DIV/0!</v>
      </c>
    </row>
    <row r="203" spans="1:14" ht="27" customHeight="1">
      <c r="A203" s="118"/>
      <c r="B203" s="113">
        <v>329</v>
      </c>
      <c r="C203" s="113" t="s">
        <v>30</v>
      </c>
      <c r="D203" s="119">
        <v>55263</v>
      </c>
      <c r="E203" s="117">
        <v>8500</v>
      </c>
      <c r="F203" s="110">
        <f t="shared" si="27"/>
        <v>1128.1438715243214</v>
      </c>
      <c r="G203" s="120">
        <v>5000</v>
      </c>
      <c r="H203" s="110">
        <f t="shared" si="26"/>
        <v>663.6140420731302</v>
      </c>
      <c r="I203" s="120">
        <v>6027.6</v>
      </c>
      <c r="J203" s="120">
        <v>800</v>
      </c>
      <c r="K203" s="120"/>
      <c r="L203" s="120"/>
      <c r="M203" s="111">
        <f t="shared" si="33"/>
        <v>70.9129411764706</v>
      </c>
      <c r="N203" s="111">
        <f t="shared" si="34"/>
        <v>120.55200000000002</v>
      </c>
    </row>
    <row r="204" spans="1:14" ht="27" customHeight="1">
      <c r="A204" s="174" t="s">
        <v>293</v>
      </c>
      <c r="B204" s="175" t="s">
        <v>3</v>
      </c>
      <c r="C204" s="174" t="s">
        <v>295</v>
      </c>
      <c r="D204" s="176"/>
      <c r="E204" s="177">
        <f aca="true" t="shared" si="35" ref="E204:L204">E205+E209</f>
        <v>241769</v>
      </c>
      <c r="F204" s="177">
        <f t="shared" si="35"/>
        <v>32088.260667595725</v>
      </c>
      <c r="G204" s="177">
        <f t="shared" si="35"/>
        <v>216000</v>
      </c>
      <c r="H204" s="177">
        <f t="shared" si="35"/>
        <v>28668.126617559225</v>
      </c>
      <c r="I204" s="177">
        <f t="shared" si="35"/>
        <v>270488.55000000005</v>
      </c>
      <c r="J204" s="177">
        <f t="shared" si="35"/>
        <v>35900</v>
      </c>
      <c r="K204" s="177">
        <f t="shared" si="35"/>
        <v>35900</v>
      </c>
      <c r="L204" s="177">
        <f t="shared" si="35"/>
        <v>35900</v>
      </c>
      <c r="M204" s="178">
        <f t="shared" si="33"/>
        <v>111.87892161526088</v>
      </c>
      <c r="N204" s="111">
        <f t="shared" si="34"/>
        <v>125.22618055555557</v>
      </c>
    </row>
    <row r="205" spans="1:14" ht="27" customHeight="1">
      <c r="A205" s="114"/>
      <c r="B205" s="113">
        <v>3</v>
      </c>
      <c r="C205" s="113" t="s">
        <v>170</v>
      </c>
      <c r="D205" s="115"/>
      <c r="E205" s="116">
        <f aca="true" t="shared" si="36" ref="E205:L205">SUM(E206,E376)</f>
        <v>99740</v>
      </c>
      <c r="F205" s="116">
        <f t="shared" si="36"/>
        <v>13237.772911274802</v>
      </c>
      <c r="G205" s="116">
        <f t="shared" si="36"/>
        <v>56000</v>
      </c>
      <c r="H205" s="116">
        <f t="shared" si="36"/>
        <v>7432.477271219059</v>
      </c>
      <c r="I205" s="121">
        <f t="shared" si="36"/>
        <v>100208.85</v>
      </c>
      <c r="J205" s="121">
        <f t="shared" si="36"/>
        <v>13300</v>
      </c>
      <c r="K205" s="116">
        <f t="shared" si="36"/>
        <v>13300</v>
      </c>
      <c r="L205" s="116">
        <f t="shared" si="36"/>
        <v>13300</v>
      </c>
      <c r="M205" s="111">
        <f t="shared" si="33"/>
        <v>100.470072187688</v>
      </c>
      <c r="N205" s="111">
        <f t="shared" si="34"/>
        <v>178.944375</v>
      </c>
    </row>
    <row r="206" spans="1:14" ht="27" customHeight="1">
      <c r="A206" s="114"/>
      <c r="B206" s="113">
        <v>37</v>
      </c>
      <c r="C206" s="113" t="s">
        <v>294</v>
      </c>
      <c r="D206" s="115"/>
      <c r="E206" s="116">
        <f aca="true" t="shared" si="37" ref="E206:J206">SUM(E207)</f>
        <v>99740</v>
      </c>
      <c r="F206" s="116">
        <f t="shared" si="37"/>
        <v>13237.772911274802</v>
      </c>
      <c r="G206" s="116">
        <f t="shared" si="37"/>
        <v>56000</v>
      </c>
      <c r="H206" s="116">
        <f t="shared" si="37"/>
        <v>7432.477271219059</v>
      </c>
      <c r="I206" s="121">
        <f t="shared" si="37"/>
        <v>100208.85</v>
      </c>
      <c r="J206" s="121">
        <f t="shared" si="37"/>
        <v>13300</v>
      </c>
      <c r="K206" s="116">
        <v>13300</v>
      </c>
      <c r="L206" s="116">
        <v>13300</v>
      </c>
      <c r="M206" s="111">
        <f t="shared" si="33"/>
        <v>100.470072187688</v>
      </c>
      <c r="N206" s="111">
        <f t="shared" si="34"/>
        <v>178.944375</v>
      </c>
    </row>
    <row r="207" spans="1:14" ht="27" customHeight="1">
      <c r="A207" s="114"/>
      <c r="B207" s="113" t="s">
        <v>12</v>
      </c>
      <c r="C207" s="113" t="s">
        <v>13</v>
      </c>
      <c r="D207" s="115"/>
      <c r="E207" s="116">
        <f>E208</f>
        <v>99740</v>
      </c>
      <c r="F207" s="116">
        <f>F208</f>
        <v>13237.772911274802</v>
      </c>
      <c r="G207" s="120">
        <v>56000</v>
      </c>
      <c r="H207" s="110">
        <f t="shared" si="26"/>
        <v>7432.477271219059</v>
      </c>
      <c r="I207" s="120">
        <v>100208.85</v>
      </c>
      <c r="J207" s="120">
        <v>13300</v>
      </c>
      <c r="K207" s="121"/>
      <c r="L207" s="121"/>
      <c r="M207" s="111">
        <f t="shared" si="33"/>
        <v>100.470072187688</v>
      </c>
      <c r="N207" s="111">
        <f t="shared" si="34"/>
        <v>178.944375</v>
      </c>
    </row>
    <row r="208" spans="1:14" ht="27" customHeight="1">
      <c r="A208" s="118"/>
      <c r="B208" s="118" t="s">
        <v>65</v>
      </c>
      <c r="C208" s="118" t="s">
        <v>296</v>
      </c>
      <c r="D208" s="119">
        <v>53082</v>
      </c>
      <c r="E208" s="117">
        <v>99740</v>
      </c>
      <c r="F208" s="110">
        <f t="shared" si="27"/>
        <v>13237.772911274802</v>
      </c>
      <c r="G208" s="120"/>
      <c r="H208" s="110">
        <f t="shared" si="26"/>
        <v>0</v>
      </c>
      <c r="I208" s="120"/>
      <c r="J208" s="120"/>
      <c r="K208" s="120"/>
      <c r="L208" s="120"/>
      <c r="M208" s="111">
        <f t="shared" si="33"/>
        <v>0</v>
      </c>
      <c r="N208" s="111" t="e">
        <f t="shared" si="34"/>
        <v>#DIV/0!</v>
      </c>
    </row>
    <row r="209" spans="1:14" ht="27" customHeight="1">
      <c r="A209" s="114"/>
      <c r="B209" s="113">
        <v>4</v>
      </c>
      <c r="C209" s="113" t="s">
        <v>174</v>
      </c>
      <c r="D209" s="115"/>
      <c r="E209" s="116">
        <f>SUM(E210)</f>
        <v>142029</v>
      </c>
      <c r="F209" s="116">
        <f>SUM(F210)</f>
        <v>18850.487756320923</v>
      </c>
      <c r="G209" s="116">
        <f aca="true" t="shared" si="38" ref="G209:L210">SUM(G210)</f>
        <v>160000</v>
      </c>
      <c r="H209" s="150">
        <f t="shared" si="26"/>
        <v>21235.649346340168</v>
      </c>
      <c r="I209" s="121">
        <f t="shared" si="38"/>
        <v>170279.7</v>
      </c>
      <c r="J209" s="121">
        <f t="shared" si="38"/>
        <v>22600</v>
      </c>
      <c r="K209" s="116">
        <f t="shared" si="38"/>
        <v>22600</v>
      </c>
      <c r="L209" s="116">
        <f t="shared" si="38"/>
        <v>22600</v>
      </c>
      <c r="M209" s="111">
        <f t="shared" si="33"/>
        <v>119.8907969499187</v>
      </c>
      <c r="N209" s="111">
        <f t="shared" si="34"/>
        <v>106.4248125</v>
      </c>
    </row>
    <row r="210" spans="1:14" ht="27" customHeight="1">
      <c r="A210" s="114"/>
      <c r="B210" s="113">
        <v>42</v>
      </c>
      <c r="C210" s="113" t="s">
        <v>173</v>
      </c>
      <c r="D210" s="115"/>
      <c r="E210" s="116">
        <f>SUM(E211)</f>
        <v>142029</v>
      </c>
      <c r="F210" s="116">
        <f>SUM(F211)</f>
        <v>18850.487756320923</v>
      </c>
      <c r="G210" s="116">
        <f t="shared" si="38"/>
        <v>160000</v>
      </c>
      <c r="H210" s="150">
        <f t="shared" si="26"/>
        <v>21235.649346340168</v>
      </c>
      <c r="I210" s="121">
        <f t="shared" si="38"/>
        <v>170279.7</v>
      </c>
      <c r="J210" s="121">
        <f t="shared" si="38"/>
        <v>22600</v>
      </c>
      <c r="K210" s="116">
        <v>22600</v>
      </c>
      <c r="L210" s="116">
        <v>22600</v>
      </c>
      <c r="M210" s="111">
        <f t="shared" si="33"/>
        <v>119.8907969499187</v>
      </c>
      <c r="N210" s="111">
        <f t="shared" si="34"/>
        <v>106.4248125</v>
      </c>
    </row>
    <row r="211" spans="1:14" ht="27" customHeight="1">
      <c r="A211" s="114"/>
      <c r="B211" s="113" t="s">
        <v>61</v>
      </c>
      <c r="C211" s="113" t="s">
        <v>62</v>
      </c>
      <c r="D211" s="115"/>
      <c r="E211" s="116">
        <f>E212</f>
        <v>142029</v>
      </c>
      <c r="F211" s="116">
        <f>F212</f>
        <v>18850.487756320923</v>
      </c>
      <c r="G211" s="121">
        <v>160000</v>
      </c>
      <c r="H211" s="150">
        <f t="shared" si="26"/>
        <v>21235.649346340168</v>
      </c>
      <c r="I211" s="121">
        <v>170279.7</v>
      </c>
      <c r="J211" s="121">
        <v>22600</v>
      </c>
      <c r="K211" s="121"/>
      <c r="L211" s="121"/>
      <c r="M211" s="111">
        <f t="shared" si="33"/>
        <v>119.8907969499187</v>
      </c>
      <c r="N211" s="111">
        <f t="shared" si="34"/>
        <v>106.4248125</v>
      </c>
    </row>
    <row r="212" spans="1:14" ht="27" customHeight="1">
      <c r="A212" s="118"/>
      <c r="B212" s="118" t="s">
        <v>63</v>
      </c>
      <c r="C212" s="118" t="s">
        <v>64</v>
      </c>
      <c r="D212" s="119">
        <v>53082</v>
      </c>
      <c r="E212" s="117">
        <v>142029</v>
      </c>
      <c r="F212" s="110">
        <f t="shared" si="27"/>
        <v>18850.487756320923</v>
      </c>
      <c r="G212" s="120"/>
      <c r="H212" s="110">
        <f t="shared" si="26"/>
        <v>0</v>
      </c>
      <c r="I212" s="120"/>
      <c r="J212" s="120"/>
      <c r="K212" s="120"/>
      <c r="L212" s="120"/>
      <c r="M212" s="111">
        <f t="shared" si="33"/>
        <v>0</v>
      </c>
      <c r="N212" s="111" t="e">
        <f t="shared" si="34"/>
        <v>#DIV/0!</v>
      </c>
    </row>
    <row r="213" spans="1:14" ht="27" customHeight="1">
      <c r="A213" s="174" t="s">
        <v>297</v>
      </c>
      <c r="B213" s="175" t="s">
        <v>3</v>
      </c>
      <c r="C213" s="174" t="s">
        <v>298</v>
      </c>
      <c r="D213" s="176"/>
      <c r="E213" s="177">
        <f aca="true" t="shared" si="39" ref="E213:L213">E214</f>
        <v>45099</v>
      </c>
      <c r="F213" s="177">
        <f t="shared" si="39"/>
        <v>5985.66593669122</v>
      </c>
      <c r="G213" s="177">
        <f t="shared" si="39"/>
        <v>69500</v>
      </c>
      <c r="H213" s="177">
        <f t="shared" si="39"/>
        <v>9224.23518481651</v>
      </c>
      <c r="I213" s="177">
        <f t="shared" si="39"/>
        <v>70070.85</v>
      </c>
      <c r="J213" s="177">
        <f t="shared" si="39"/>
        <v>9300</v>
      </c>
      <c r="K213" s="177">
        <f t="shared" si="39"/>
        <v>9300</v>
      </c>
      <c r="L213" s="177">
        <f t="shared" si="39"/>
        <v>9300</v>
      </c>
      <c r="M213" s="178">
        <f t="shared" si="33"/>
        <v>155.37118339652764</v>
      </c>
      <c r="N213" s="111">
        <f t="shared" si="34"/>
        <v>100.82136690647484</v>
      </c>
    </row>
    <row r="214" spans="1:14" ht="27" customHeight="1">
      <c r="A214" s="114"/>
      <c r="B214" s="113">
        <v>3</v>
      </c>
      <c r="C214" s="113" t="s">
        <v>170</v>
      </c>
      <c r="D214" s="115"/>
      <c r="E214" s="116">
        <f aca="true" t="shared" si="40" ref="E214:L214">SUM(E215,)</f>
        <v>45099</v>
      </c>
      <c r="F214" s="116">
        <f t="shared" si="40"/>
        <v>5985.66593669122</v>
      </c>
      <c r="G214" s="116">
        <f t="shared" si="40"/>
        <v>69500</v>
      </c>
      <c r="H214" s="116">
        <f t="shared" si="40"/>
        <v>9224.23518481651</v>
      </c>
      <c r="I214" s="121">
        <f t="shared" si="40"/>
        <v>70070.85</v>
      </c>
      <c r="J214" s="121">
        <f t="shared" si="40"/>
        <v>9300</v>
      </c>
      <c r="K214" s="116">
        <f t="shared" si="40"/>
        <v>9300</v>
      </c>
      <c r="L214" s="116">
        <f t="shared" si="40"/>
        <v>9300</v>
      </c>
      <c r="M214" s="111">
        <f t="shared" si="33"/>
        <v>155.37118339652764</v>
      </c>
      <c r="N214" s="111">
        <f t="shared" si="34"/>
        <v>100.82136690647484</v>
      </c>
    </row>
    <row r="215" spans="1:14" ht="27" customHeight="1">
      <c r="A215" s="114"/>
      <c r="B215" s="113">
        <v>32</v>
      </c>
      <c r="C215" s="113" t="s">
        <v>169</v>
      </c>
      <c r="D215" s="115"/>
      <c r="E215" s="116">
        <f aca="true" t="shared" si="41" ref="E215:J215">SUM(E216,E218,E223)</f>
        <v>45099</v>
      </c>
      <c r="F215" s="116">
        <f t="shared" si="41"/>
        <v>5985.66593669122</v>
      </c>
      <c r="G215" s="116">
        <f t="shared" si="41"/>
        <v>69500</v>
      </c>
      <c r="H215" s="116">
        <f t="shared" si="41"/>
        <v>9224.23518481651</v>
      </c>
      <c r="I215" s="121">
        <f t="shared" si="41"/>
        <v>70070.85</v>
      </c>
      <c r="J215" s="121">
        <f t="shared" si="41"/>
        <v>9300</v>
      </c>
      <c r="K215" s="116">
        <v>9300</v>
      </c>
      <c r="L215" s="116">
        <v>9300</v>
      </c>
      <c r="M215" s="111">
        <f t="shared" si="33"/>
        <v>155.37118339652764</v>
      </c>
      <c r="N215" s="111">
        <f t="shared" si="34"/>
        <v>100.82136690647484</v>
      </c>
    </row>
    <row r="216" spans="1:14" ht="27" customHeight="1">
      <c r="A216" s="114"/>
      <c r="B216" s="113" t="s">
        <v>5</v>
      </c>
      <c r="C216" s="113" t="s">
        <v>6</v>
      </c>
      <c r="D216" s="115"/>
      <c r="E216" s="116">
        <f>SUM(E217)</f>
        <v>3015</v>
      </c>
      <c r="F216" s="110">
        <f aca="true" t="shared" si="42" ref="F216:F268">E216/7.5345</f>
        <v>400.15926737009755</v>
      </c>
      <c r="G216" s="117">
        <v>3000</v>
      </c>
      <c r="H216" s="110">
        <f aca="true" t="shared" si="43" ref="H216:H265">G216/7.5345</f>
        <v>398.1684252438781</v>
      </c>
      <c r="I216" s="120">
        <v>3013.8</v>
      </c>
      <c r="J216" s="120">
        <v>400</v>
      </c>
      <c r="K216" s="116"/>
      <c r="L216" s="116"/>
      <c r="M216" s="111">
        <f t="shared" si="33"/>
        <v>99.96019900497512</v>
      </c>
      <c r="N216" s="111">
        <f t="shared" si="34"/>
        <v>100.46000000000002</v>
      </c>
    </row>
    <row r="217" spans="1:14" ht="27" customHeight="1">
      <c r="A217" s="118"/>
      <c r="B217" s="118" t="s">
        <v>8</v>
      </c>
      <c r="C217" s="118" t="s">
        <v>9</v>
      </c>
      <c r="D217" s="119">
        <v>47300</v>
      </c>
      <c r="E217" s="117">
        <v>3015</v>
      </c>
      <c r="F217" s="110">
        <f t="shared" si="42"/>
        <v>400.15926737009755</v>
      </c>
      <c r="G217" s="120"/>
      <c r="H217" s="110">
        <f t="shared" si="43"/>
        <v>0</v>
      </c>
      <c r="I217" s="120"/>
      <c r="J217" s="120"/>
      <c r="K217" s="120"/>
      <c r="L217" s="120"/>
      <c r="M217" s="111">
        <f t="shared" si="33"/>
        <v>0</v>
      </c>
      <c r="N217" s="111" t="e">
        <f t="shared" si="34"/>
        <v>#DIV/0!</v>
      </c>
    </row>
    <row r="218" spans="1:14" ht="27" customHeight="1">
      <c r="A218" s="114"/>
      <c r="B218" s="113" t="s">
        <v>14</v>
      </c>
      <c r="C218" s="113" t="s">
        <v>15</v>
      </c>
      <c r="D218" s="115"/>
      <c r="E218" s="116">
        <f>SUM(E219:E222)</f>
        <v>16064</v>
      </c>
      <c r="F218" s="116">
        <f>SUM(F219:F222)</f>
        <v>2132.0591943725526</v>
      </c>
      <c r="G218" s="120">
        <v>16500</v>
      </c>
      <c r="H218" s="110">
        <f t="shared" si="43"/>
        <v>2189.9263388413297</v>
      </c>
      <c r="I218" s="120">
        <v>16575.9</v>
      </c>
      <c r="J218" s="120">
        <v>2200</v>
      </c>
      <c r="K218" s="121"/>
      <c r="L218" s="121"/>
      <c r="M218" s="111">
        <f t="shared" si="33"/>
        <v>103.18662848605578</v>
      </c>
      <c r="N218" s="111">
        <f t="shared" si="34"/>
        <v>100.46000000000002</v>
      </c>
    </row>
    <row r="219" spans="1:14" ht="27" customHeight="1">
      <c r="A219" s="118"/>
      <c r="B219" s="118">
        <v>3231</v>
      </c>
      <c r="C219" s="118" t="s">
        <v>53</v>
      </c>
      <c r="D219" s="119">
        <v>47300</v>
      </c>
      <c r="E219" s="117">
        <v>1070</v>
      </c>
      <c r="F219" s="110">
        <f t="shared" si="42"/>
        <v>142.01340500364986</v>
      </c>
      <c r="G219" s="120"/>
      <c r="H219" s="110">
        <f t="shared" si="43"/>
        <v>0</v>
      </c>
      <c r="I219" s="120"/>
      <c r="J219" s="120"/>
      <c r="K219" s="120"/>
      <c r="L219" s="120"/>
      <c r="M219" s="111">
        <f t="shared" si="33"/>
        <v>0</v>
      </c>
      <c r="N219" s="111" t="e">
        <f t="shared" si="34"/>
        <v>#DIV/0!</v>
      </c>
    </row>
    <row r="220" spans="1:14" ht="27" customHeight="1">
      <c r="A220" s="118"/>
      <c r="B220" s="118">
        <v>3232</v>
      </c>
      <c r="C220" s="118" t="s">
        <v>23</v>
      </c>
      <c r="D220" s="119">
        <v>55235</v>
      </c>
      <c r="E220" s="117">
        <v>0</v>
      </c>
      <c r="F220" s="110">
        <f t="shared" si="42"/>
        <v>0</v>
      </c>
      <c r="G220" s="120"/>
      <c r="H220" s="110">
        <f t="shared" si="43"/>
        <v>0</v>
      </c>
      <c r="I220" s="120"/>
      <c r="J220" s="120"/>
      <c r="K220" s="120"/>
      <c r="L220" s="120"/>
      <c r="M220" s="111" t="e">
        <f t="shared" si="33"/>
        <v>#DIV/0!</v>
      </c>
      <c r="N220" s="111" t="e">
        <f t="shared" si="34"/>
        <v>#DIV/0!</v>
      </c>
    </row>
    <row r="221" spans="1:14" ht="27" customHeight="1">
      <c r="A221" s="118"/>
      <c r="B221" s="118">
        <v>3235</v>
      </c>
      <c r="C221" s="118" t="s">
        <v>243</v>
      </c>
      <c r="D221" s="119">
        <v>55235</v>
      </c>
      <c r="E221" s="117">
        <v>4200</v>
      </c>
      <c r="F221" s="110">
        <f t="shared" si="42"/>
        <v>557.4357953414294</v>
      </c>
      <c r="G221" s="120"/>
      <c r="H221" s="110">
        <f t="shared" si="43"/>
        <v>0</v>
      </c>
      <c r="I221" s="120"/>
      <c r="J221" s="120"/>
      <c r="K221" s="120"/>
      <c r="L221" s="120"/>
      <c r="M221" s="111">
        <f t="shared" si="33"/>
        <v>0</v>
      </c>
      <c r="N221" s="111" t="e">
        <f t="shared" si="34"/>
        <v>#DIV/0!</v>
      </c>
    </row>
    <row r="222" spans="1:14" ht="27" customHeight="1">
      <c r="A222" s="118"/>
      <c r="B222" s="118">
        <v>3239</v>
      </c>
      <c r="C222" s="118" t="s">
        <v>21</v>
      </c>
      <c r="D222" s="119">
        <v>47300</v>
      </c>
      <c r="E222" s="117">
        <v>10794</v>
      </c>
      <c r="F222" s="110">
        <f t="shared" si="42"/>
        <v>1432.6099940274735</v>
      </c>
      <c r="G222" s="120"/>
      <c r="H222" s="110">
        <f t="shared" si="43"/>
        <v>0</v>
      </c>
      <c r="I222" s="120"/>
      <c r="J222" s="120"/>
      <c r="K222" s="120"/>
      <c r="L222" s="120"/>
      <c r="M222" s="111">
        <f t="shared" si="33"/>
        <v>0</v>
      </c>
      <c r="N222" s="111" t="e">
        <f t="shared" si="34"/>
        <v>#DIV/0!</v>
      </c>
    </row>
    <row r="223" spans="1:14" ht="27" customHeight="1">
      <c r="A223" s="114"/>
      <c r="B223" s="113" t="s">
        <v>10</v>
      </c>
      <c r="C223" s="113" t="s">
        <v>11</v>
      </c>
      <c r="D223" s="115"/>
      <c r="E223" s="116">
        <f>E224+E225</f>
        <v>26020</v>
      </c>
      <c r="F223" s="116">
        <f>F224+F225</f>
        <v>3453.44747494857</v>
      </c>
      <c r="G223" s="120">
        <v>50000</v>
      </c>
      <c r="H223" s="110">
        <f t="shared" si="43"/>
        <v>6636.140420731303</v>
      </c>
      <c r="I223" s="120">
        <v>50481.15</v>
      </c>
      <c r="J223" s="120">
        <v>6700</v>
      </c>
      <c r="K223" s="121"/>
      <c r="L223" s="121"/>
      <c r="M223" s="111">
        <f t="shared" si="33"/>
        <v>194.00903151421986</v>
      </c>
      <c r="N223" s="111">
        <f t="shared" si="34"/>
        <v>100.9623</v>
      </c>
    </row>
    <row r="224" spans="1:14" ht="27" customHeight="1">
      <c r="A224" s="118"/>
      <c r="B224" s="118" t="s">
        <v>17</v>
      </c>
      <c r="C224" s="118" t="s">
        <v>30</v>
      </c>
      <c r="D224" s="119">
        <v>47300</v>
      </c>
      <c r="E224" s="117">
        <v>20020</v>
      </c>
      <c r="F224" s="110">
        <f t="shared" si="42"/>
        <v>2657.1106244608136</v>
      </c>
      <c r="G224" s="120"/>
      <c r="H224" s="110">
        <f t="shared" si="43"/>
        <v>0</v>
      </c>
      <c r="I224" s="120"/>
      <c r="J224" s="120"/>
      <c r="K224" s="120"/>
      <c r="L224" s="120"/>
      <c r="M224" s="111">
        <f t="shared" si="33"/>
        <v>0</v>
      </c>
      <c r="N224" s="111" t="e">
        <f t="shared" si="34"/>
        <v>#DIV/0!</v>
      </c>
    </row>
    <row r="225" spans="1:14" ht="27" customHeight="1">
      <c r="A225" s="118"/>
      <c r="B225" s="118" t="s">
        <v>17</v>
      </c>
      <c r="C225" s="118" t="s">
        <v>299</v>
      </c>
      <c r="D225" s="119">
        <v>55235</v>
      </c>
      <c r="E225" s="117">
        <v>6000</v>
      </c>
      <c r="F225" s="110">
        <f t="shared" si="42"/>
        <v>796.3368504877562</v>
      </c>
      <c r="G225" s="120"/>
      <c r="H225" s="110">
        <f t="shared" si="43"/>
        <v>0</v>
      </c>
      <c r="I225" s="120"/>
      <c r="J225" s="120"/>
      <c r="K225" s="120"/>
      <c r="L225" s="120"/>
      <c r="M225" s="111">
        <f t="shared" si="33"/>
        <v>0</v>
      </c>
      <c r="N225" s="111" t="e">
        <f t="shared" si="34"/>
        <v>#DIV/0!</v>
      </c>
    </row>
    <row r="226" spans="1:14" ht="27" customHeight="1">
      <c r="A226" s="174" t="s">
        <v>300</v>
      </c>
      <c r="B226" s="175" t="s">
        <v>3</v>
      </c>
      <c r="C226" s="174" t="s">
        <v>301</v>
      </c>
      <c r="D226" s="176"/>
      <c r="E226" s="177">
        <f>E227</f>
        <v>0</v>
      </c>
      <c r="F226" s="179">
        <f t="shared" si="42"/>
        <v>0</v>
      </c>
      <c r="G226" s="177">
        <f aca="true" t="shared" si="44" ref="G226:L226">G227</f>
        <v>5000</v>
      </c>
      <c r="H226" s="177">
        <f t="shared" si="44"/>
        <v>663.6140420731302</v>
      </c>
      <c r="I226" s="177">
        <f t="shared" si="44"/>
        <v>4972.77</v>
      </c>
      <c r="J226" s="177">
        <f t="shared" si="44"/>
        <v>660</v>
      </c>
      <c r="K226" s="177">
        <f t="shared" si="44"/>
        <v>660</v>
      </c>
      <c r="L226" s="177">
        <f t="shared" si="44"/>
        <v>660</v>
      </c>
      <c r="M226" s="178" t="e">
        <f t="shared" si="33"/>
        <v>#DIV/0!</v>
      </c>
      <c r="N226" s="111">
        <f t="shared" si="34"/>
        <v>99.45540000000001</v>
      </c>
    </row>
    <row r="227" spans="1:14" ht="27" customHeight="1">
      <c r="A227" s="114"/>
      <c r="B227" s="113">
        <v>3</v>
      </c>
      <c r="C227" s="113" t="s">
        <v>170</v>
      </c>
      <c r="D227" s="115"/>
      <c r="E227" s="116">
        <f>SUM(E228,E398)</f>
        <v>0</v>
      </c>
      <c r="F227" s="110">
        <f t="shared" si="42"/>
        <v>0</v>
      </c>
      <c r="G227" s="116">
        <f aca="true" t="shared" si="45" ref="G227:L227">SUM(G228,G398)</f>
        <v>5000</v>
      </c>
      <c r="H227" s="116">
        <f t="shared" si="45"/>
        <v>663.6140420731302</v>
      </c>
      <c r="I227" s="121">
        <f t="shared" si="45"/>
        <v>4972.77</v>
      </c>
      <c r="J227" s="121">
        <f t="shared" si="45"/>
        <v>660</v>
      </c>
      <c r="K227" s="116">
        <f t="shared" si="45"/>
        <v>660</v>
      </c>
      <c r="L227" s="116">
        <f t="shared" si="45"/>
        <v>660</v>
      </c>
      <c r="M227" s="111" t="e">
        <f t="shared" si="33"/>
        <v>#DIV/0!</v>
      </c>
      <c r="N227" s="111">
        <f t="shared" si="34"/>
        <v>99.45540000000001</v>
      </c>
    </row>
    <row r="228" spans="1:14" ht="27" customHeight="1">
      <c r="A228" s="114"/>
      <c r="B228" s="113">
        <v>32</v>
      </c>
      <c r="C228" s="113" t="s">
        <v>169</v>
      </c>
      <c r="D228" s="115"/>
      <c r="E228" s="116">
        <f>SUM(E229+E232)</f>
        <v>0</v>
      </c>
      <c r="F228" s="110">
        <f t="shared" si="42"/>
        <v>0</v>
      </c>
      <c r="G228" s="116">
        <f>G229+G232</f>
        <v>5000</v>
      </c>
      <c r="H228" s="116">
        <f>H229+H232</f>
        <v>663.6140420731302</v>
      </c>
      <c r="I228" s="121">
        <f>SUM(I229,I232)</f>
        <v>4972.77</v>
      </c>
      <c r="J228" s="121">
        <f>SUM(J229,J232)</f>
        <v>660</v>
      </c>
      <c r="K228" s="116">
        <v>660</v>
      </c>
      <c r="L228" s="116">
        <v>660</v>
      </c>
      <c r="M228" s="111" t="e">
        <f t="shared" si="33"/>
        <v>#DIV/0!</v>
      </c>
      <c r="N228" s="111">
        <f t="shared" si="34"/>
        <v>99.45540000000001</v>
      </c>
    </row>
    <row r="229" spans="1:14" ht="27" customHeight="1">
      <c r="A229" s="114"/>
      <c r="B229" s="113" t="s">
        <v>5</v>
      </c>
      <c r="C229" s="113" t="s">
        <v>6</v>
      </c>
      <c r="D229" s="115"/>
      <c r="E229" s="116">
        <f>SUM(E230:E231)</f>
        <v>0</v>
      </c>
      <c r="F229" s="110">
        <f t="shared" si="42"/>
        <v>0</v>
      </c>
      <c r="G229" s="117">
        <v>4500</v>
      </c>
      <c r="H229" s="110">
        <f t="shared" si="43"/>
        <v>597.2526378658172</v>
      </c>
      <c r="I229" s="120">
        <v>2411.04</v>
      </c>
      <c r="J229" s="120">
        <v>320</v>
      </c>
      <c r="K229" s="116"/>
      <c r="L229" s="116"/>
      <c r="M229" s="111" t="e">
        <f t="shared" si="33"/>
        <v>#DIV/0!</v>
      </c>
      <c r="N229" s="111">
        <f t="shared" si="34"/>
        <v>53.57866666666668</v>
      </c>
    </row>
    <row r="230" spans="1:14" ht="27" customHeight="1">
      <c r="A230" s="118"/>
      <c r="B230" s="118" t="s">
        <v>8</v>
      </c>
      <c r="C230" s="118" t="s">
        <v>9</v>
      </c>
      <c r="D230" s="119">
        <v>53082</v>
      </c>
      <c r="E230" s="117">
        <v>0</v>
      </c>
      <c r="F230" s="110">
        <f t="shared" si="42"/>
        <v>0</v>
      </c>
      <c r="G230" s="120">
        <v>0</v>
      </c>
      <c r="H230" s="110">
        <f t="shared" si="43"/>
        <v>0</v>
      </c>
      <c r="I230" s="120">
        <v>0</v>
      </c>
      <c r="J230" s="120">
        <v>0</v>
      </c>
      <c r="K230" s="120"/>
      <c r="L230" s="120"/>
      <c r="M230" s="111" t="e">
        <f t="shared" si="33"/>
        <v>#DIV/0!</v>
      </c>
      <c r="N230" s="111" t="e">
        <f t="shared" si="34"/>
        <v>#DIV/0!</v>
      </c>
    </row>
    <row r="231" spans="1:14" ht="27" customHeight="1">
      <c r="A231" s="118"/>
      <c r="B231" s="118">
        <v>3213</v>
      </c>
      <c r="C231" s="118" t="s">
        <v>36</v>
      </c>
      <c r="D231" s="119">
        <v>53082</v>
      </c>
      <c r="E231" s="117">
        <v>0</v>
      </c>
      <c r="F231" s="110">
        <f t="shared" si="42"/>
        <v>0</v>
      </c>
      <c r="G231" s="120">
        <v>0</v>
      </c>
      <c r="H231" s="110">
        <f t="shared" si="43"/>
        <v>0</v>
      </c>
      <c r="I231" s="120">
        <v>0</v>
      </c>
      <c r="J231" s="120">
        <v>0</v>
      </c>
      <c r="K231" s="120"/>
      <c r="L231" s="120"/>
      <c r="M231" s="111" t="e">
        <f t="shared" si="33"/>
        <v>#DIV/0!</v>
      </c>
      <c r="N231" s="111" t="e">
        <f t="shared" si="34"/>
        <v>#DIV/0!</v>
      </c>
    </row>
    <row r="232" spans="1:14" ht="27" customHeight="1">
      <c r="A232" s="114"/>
      <c r="B232" s="113" t="s">
        <v>14</v>
      </c>
      <c r="C232" s="113" t="s">
        <v>15</v>
      </c>
      <c r="D232" s="115"/>
      <c r="E232" s="116">
        <f>SUM(E233)</f>
        <v>0</v>
      </c>
      <c r="F232" s="110">
        <f t="shared" si="42"/>
        <v>0</v>
      </c>
      <c r="G232" s="120">
        <v>500</v>
      </c>
      <c r="H232" s="110">
        <f t="shared" si="43"/>
        <v>66.36140420731303</v>
      </c>
      <c r="I232" s="120">
        <v>2561.73</v>
      </c>
      <c r="J232" s="120">
        <v>340</v>
      </c>
      <c r="K232" s="121">
        <f>K233</f>
        <v>0</v>
      </c>
      <c r="L232" s="121">
        <f>L233</f>
        <v>0</v>
      </c>
      <c r="M232" s="111" t="e">
        <f t="shared" si="33"/>
        <v>#DIV/0!</v>
      </c>
      <c r="N232" s="111">
        <f t="shared" si="34"/>
        <v>512.346</v>
      </c>
    </row>
    <row r="233" spans="1:14" ht="27" customHeight="1">
      <c r="A233" s="118"/>
      <c r="B233" s="118">
        <v>3239</v>
      </c>
      <c r="C233" s="118" t="s">
        <v>21</v>
      </c>
      <c r="D233" s="119">
        <v>53082</v>
      </c>
      <c r="E233" s="117">
        <v>0</v>
      </c>
      <c r="F233" s="110">
        <f t="shared" si="42"/>
        <v>0</v>
      </c>
      <c r="G233" s="120">
        <v>0</v>
      </c>
      <c r="H233" s="110">
        <f t="shared" si="43"/>
        <v>0</v>
      </c>
      <c r="I233" s="120"/>
      <c r="J233" s="120">
        <v>0</v>
      </c>
      <c r="K233" s="120">
        <v>0</v>
      </c>
      <c r="L233" s="120">
        <v>0</v>
      </c>
      <c r="M233" s="111" t="e">
        <f t="shared" si="33"/>
        <v>#DIV/0!</v>
      </c>
      <c r="N233" s="111" t="e">
        <f t="shared" si="34"/>
        <v>#DIV/0!</v>
      </c>
    </row>
    <row r="234" spans="1:14" ht="27" customHeight="1">
      <c r="A234" s="174" t="s">
        <v>302</v>
      </c>
      <c r="B234" s="175" t="s">
        <v>3</v>
      </c>
      <c r="C234" s="174" t="s">
        <v>303</v>
      </c>
      <c r="D234" s="176"/>
      <c r="E234" s="177">
        <f aca="true" t="shared" si="46" ref="E234:L234">E235</f>
        <v>4000</v>
      </c>
      <c r="F234" s="177">
        <f t="shared" si="46"/>
        <v>530.8912336585042</v>
      </c>
      <c r="G234" s="177">
        <f t="shared" si="46"/>
        <v>2000</v>
      </c>
      <c r="H234" s="177">
        <f t="shared" si="46"/>
        <v>265.4456168292521</v>
      </c>
      <c r="I234" s="177">
        <f t="shared" si="46"/>
        <v>1996.65</v>
      </c>
      <c r="J234" s="177">
        <f t="shared" si="46"/>
        <v>265</v>
      </c>
      <c r="K234" s="177">
        <f t="shared" si="46"/>
        <v>265</v>
      </c>
      <c r="L234" s="177">
        <f t="shared" si="46"/>
        <v>265</v>
      </c>
      <c r="M234" s="178">
        <f t="shared" si="33"/>
        <v>49.91625</v>
      </c>
      <c r="N234" s="111">
        <f t="shared" si="34"/>
        <v>99.83212499999999</v>
      </c>
    </row>
    <row r="235" spans="1:14" ht="27" customHeight="1">
      <c r="A235" s="114"/>
      <c r="B235" s="113">
        <v>3</v>
      </c>
      <c r="C235" s="113" t="s">
        <v>170</v>
      </c>
      <c r="D235" s="115"/>
      <c r="E235" s="116">
        <f aca="true" t="shared" si="47" ref="E235:L235">SUM(E236,)</f>
        <v>4000</v>
      </c>
      <c r="F235" s="116">
        <f t="shared" si="47"/>
        <v>530.8912336585042</v>
      </c>
      <c r="G235" s="116">
        <f t="shared" si="47"/>
        <v>2000</v>
      </c>
      <c r="H235" s="116">
        <f t="shared" si="47"/>
        <v>265.4456168292521</v>
      </c>
      <c r="I235" s="121">
        <f t="shared" si="47"/>
        <v>1996.65</v>
      </c>
      <c r="J235" s="121">
        <f t="shared" si="47"/>
        <v>265</v>
      </c>
      <c r="K235" s="116">
        <f t="shared" si="47"/>
        <v>265</v>
      </c>
      <c r="L235" s="116">
        <f t="shared" si="47"/>
        <v>265</v>
      </c>
      <c r="M235" s="111">
        <f t="shared" si="33"/>
        <v>49.91625</v>
      </c>
      <c r="N235" s="111">
        <f t="shared" si="34"/>
        <v>99.83212499999999</v>
      </c>
    </row>
    <row r="236" spans="1:14" ht="27" customHeight="1">
      <c r="A236" s="114"/>
      <c r="B236" s="113">
        <v>32</v>
      </c>
      <c r="C236" s="113" t="s">
        <v>169</v>
      </c>
      <c r="D236" s="115"/>
      <c r="E236" s="116">
        <f aca="true" t="shared" si="48" ref="E236:J236">SUM(E237,E239,E242)</f>
        <v>4000</v>
      </c>
      <c r="F236" s="116">
        <f t="shared" si="48"/>
        <v>530.8912336585042</v>
      </c>
      <c r="G236" s="116">
        <f t="shared" si="48"/>
        <v>2000</v>
      </c>
      <c r="H236" s="116">
        <f t="shared" si="48"/>
        <v>265.4456168292521</v>
      </c>
      <c r="I236" s="121">
        <f t="shared" si="48"/>
        <v>1996.65</v>
      </c>
      <c r="J236" s="121">
        <f t="shared" si="48"/>
        <v>265</v>
      </c>
      <c r="K236" s="116">
        <v>265</v>
      </c>
      <c r="L236" s="116">
        <v>265</v>
      </c>
      <c r="M236" s="111">
        <f t="shared" si="33"/>
        <v>49.91625</v>
      </c>
      <c r="N236" s="111">
        <f t="shared" si="34"/>
        <v>99.83212499999999</v>
      </c>
    </row>
    <row r="237" spans="1:14" ht="27" customHeight="1">
      <c r="A237" s="114"/>
      <c r="B237" s="113" t="s">
        <v>5</v>
      </c>
      <c r="C237" s="113" t="s">
        <v>6</v>
      </c>
      <c r="D237" s="115"/>
      <c r="E237" s="116">
        <f>SUM(E238)</f>
        <v>0</v>
      </c>
      <c r="F237" s="110">
        <f t="shared" si="42"/>
        <v>0</v>
      </c>
      <c r="G237" s="117">
        <v>400</v>
      </c>
      <c r="H237" s="110">
        <f t="shared" si="43"/>
        <v>53.08912336585042</v>
      </c>
      <c r="I237" s="120">
        <v>414.4</v>
      </c>
      <c r="J237" s="120">
        <v>55</v>
      </c>
      <c r="K237" s="116"/>
      <c r="L237" s="116"/>
      <c r="M237" s="111" t="e">
        <f t="shared" si="33"/>
        <v>#DIV/0!</v>
      </c>
      <c r="N237" s="111">
        <f t="shared" si="34"/>
        <v>103.59937500000001</v>
      </c>
    </row>
    <row r="238" spans="1:14" ht="27" customHeight="1">
      <c r="A238" s="118"/>
      <c r="B238" s="118" t="s">
        <v>8</v>
      </c>
      <c r="C238" s="118" t="s">
        <v>9</v>
      </c>
      <c r="D238" s="119">
        <v>53080</v>
      </c>
      <c r="E238" s="117">
        <v>0</v>
      </c>
      <c r="F238" s="110">
        <f t="shared" si="42"/>
        <v>0</v>
      </c>
      <c r="G238" s="120"/>
      <c r="H238" s="110">
        <f t="shared" si="43"/>
        <v>0</v>
      </c>
      <c r="I238" s="120"/>
      <c r="J238" s="120"/>
      <c r="K238" s="120"/>
      <c r="L238" s="120"/>
      <c r="M238" s="111" t="e">
        <f t="shared" si="33"/>
        <v>#DIV/0!</v>
      </c>
      <c r="N238" s="111" t="e">
        <f t="shared" si="34"/>
        <v>#DIV/0!</v>
      </c>
    </row>
    <row r="239" spans="1:14" ht="27" customHeight="1">
      <c r="A239" s="114"/>
      <c r="B239" s="113" t="s">
        <v>37</v>
      </c>
      <c r="C239" s="113" t="s">
        <v>38</v>
      </c>
      <c r="D239" s="115"/>
      <c r="E239" s="121">
        <f>SUM(E240:E241)</f>
        <v>2364</v>
      </c>
      <c r="F239" s="121">
        <f>SUM(F240:F241)</f>
        <v>313.75671909217596</v>
      </c>
      <c r="G239" s="120">
        <v>700</v>
      </c>
      <c r="H239" s="110">
        <f t="shared" si="43"/>
        <v>92.90596589023824</v>
      </c>
      <c r="I239" s="120">
        <v>678.11</v>
      </c>
      <c r="J239" s="120">
        <v>90</v>
      </c>
      <c r="K239" s="121"/>
      <c r="L239" s="121"/>
      <c r="M239" s="111">
        <f t="shared" si="33"/>
        <v>28.68485617597293</v>
      </c>
      <c r="N239" s="111">
        <f t="shared" si="34"/>
        <v>96.87214285714286</v>
      </c>
    </row>
    <row r="240" spans="1:14" ht="27" customHeight="1">
      <c r="A240" s="118"/>
      <c r="B240" s="118" t="s">
        <v>46</v>
      </c>
      <c r="C240" s="118" t="s">
        <v>47</v>
      </c>
      <c r="D240" s="119">
        <v>53080</v>
      </c>
      <c r="E240" s="117">
        <v>95</v>
      </c>
      <c r="F240" s="110">
        <f t="shared" si="42"/>
        <v>12.608666799389475</v>
      </c>
      <c r="G240" s="120"/>
      <c r="H240" s="110">
        <f t="shared" si="43"/>
        <v>0</v>
      </c>
      <c r="I240" s="120"/>
      <c r="J240" s="120"/>
      <c r="K240" s="120"/>
      <c r="L240" s="120"/>
      <c r="M240" s="111">
        <f t="shared" si="33"/>
        <v>0</v>
      </c>
      <c r="N240" s="111" t="e">
        <f t="shared" si="34"/>
        <v>#DIV/0!</v>
      </c>
    </row>
    <row r="241" spans="1:14" ht="27" customHeight="1">
      <c r="A241" s="118"/>
      <c r="B241" s="118">
        <v>3225</v>
      </c>
      <c r="C241" s="118" t="s">
        <v>51</v>
      </c>
      <c r="D241" s="119">
        <v>53080</v>
      </c>
      <c r="E241" s="117">
        <v>2269</v>
      </c>
      <c r="F241" s="110">
        <f t="shared" si="42"/>
        <v>301.1480522927865</v>
      </c>
      <c r="G241" s="120"/>
      <c r="H241" s="110">
        <f t="shared" si="43"/>
        <v>0</v>
      </c>
      <c r="I241" s="120"/>
      <c r="J241" s="120"/>
      <c r="K241" s="120"/>
      <c r="L241" s="120"/>
      <c r="M241" s="111">
        <f t="shared" si="33"/>
        <v>0</v>
      </c>
      <c r="N241" s="111" t="e">
        <f t="shared" si="34"/>
        <v>#DIV/0!</v>
      </c>
    </row>
    <row r="242" spans="1:14" ht="27" customHeight="1">
      <c r="A242" s="114"/>
      <c r="B242" s="113" t="s">
        <v>10</v>
      </c>
      <c r="C242" s="113" t="s">
        <v>11</v>
      </c>
      <c r="D242" s="115"/>
      <c r="E242" s="116">
        <f>E243</f>
        <v>1636</v>
      </c>
      <c r="F242" s="116">
        <f>F243</f>
        <v>217.13451456632822</v>
      </c>
      <c r="G242" s="120">
        <v>900</v>
      </c>
      <c r="H242" s="110">
        <f t="shared" si="43"/>
        <v>119.45052757316344</v>
      </c>
      <c r="I242" s="120">
        <v>904.14</v>
      </c>
      <c r="J242" s="120">
        <v>120</v>
      </c>
      <c r="K242" s="121"/>
      <c r="L242" s="121"/>
      <c r="M242" s="111">
        <f t="shared" si="33"/>
        <v>55.265281173594126</v>
      </c>
      <c r="N242" s="111">
        <f t="shared" si="34"/>
        <v>100.46000000000002</v>
      </c>
    </row>
    <row r="243" spans="1:14" ht="27" customHeight="1">
      <c r="A243" s="118"/>
      <c r="B243" s="118" t="s">
        <v>17</v>
      </c>
      <c r="C243" s="118" t="s">
        <v>30</v>
      </c>
      <c r="D243" s="119">
        <v>53080</v>
      </c>
      <c r="E243" s="117">
        <v>1636</v>
      </c>
      <c r="F243" s="110">
        <f t="shared" si="42"/>
        <v>217.13451456632822</v>
      </c>
      <c r="G243" s="120"/>
      <c r="H243" s="110">
        <f t="shared" si="43"/>
        <v>0</v>
      </c>
      <c r="I243" s="120"/>
      <c r="J243" s="120"/>
      <c r="K243" s="120"/>
      <c r="L243" s="120"/>
      <c r="M243" s="111">
        <f t="shared" si="33"/>
        <v>0</v>
      </c>
      <c r="N243" s="111" t="e">
        <f t="shared" si="34"/>
        <v>#DIV/0!</v>
      </c>
    </row>
    <row r="244" spans="1:14" ht="27" customHeight="1">
      <c r="A244" s="174" t="s">
        <v>304</v>
      </c>
      <c r="B244" s="175" t="s">
        <v>3</v>
      </c>
      <c r="C244" s="174" t="s">
        <v>305</v>
      </c>
      <c r="D244" s="176"/>
      <c r="E244" s="177">
        <f aca="true" t="shared" si="49" ref="E244:L244">E245</f>
        <v>4838</v>
      </c>
      <c r="F244" s="177">
        <f t="shared" si="49"/>
        <v>642.1129471099608</v>
      </c>
      <c r="G244" s="177">
        <f t="shared" si="49"/>
        <v>7000</v>
      </c>
      <c r="H244" s="177">
        <f t="shared" si="49"/>
        <v>929.0596589023824</v>
      </c>
      <c r="I244" s="177">
        <f t="shared" si="49"/>
        <v>7007.09</v>
      </c>
      <c r="J244" s="177">
        <f t="shared" si="49"/>
        <v>930</v>
      </c>
      <c r="K244" s="177">
        <f t="shared" si="49"/>
        <v>930</v>
      </c>
      <c r="L244" s="177">
        <f t="shared" si="49"/>
        <v>930</v>
      </c>
      <c r="M244" s="178">
        <f t="shared" si="33"/>
        <v>144.83443571723853</v>
      </c>
      <c r="N244" s="111">
        <f t="shared" si="34"/>
        <v>100.10121428571428</v>
      </c>
    </row>
    <row r="245" spans="1:14" ht="27" customHeight="1">
      <c r="A245" s="114"/>
      <c r="B245" s="113">
        <v>3</v>
      </c>
      <c r="C245" s="113" t="s">
        <v>170</v>
      </c>
      <c r="D245" s="115"/>
      <c r="E245" s="116">
        <f aca="true" t="shared" si="50" ref="E245:L245">SUM(E246,E416)</f>
        <v>4838</v>
      </c>
      <c r="F245" s="116">
        <f t="shared" si="50"/>
        <v>642.1129471099608</v>
      </c>
      <c r="G245" s="116">
        <f t="shared" si="50"/>
        <v>7000</v>
      </c>
      <c r="H245" s="116">
        <f t="shared" si="50"/>
        <v>929.0596589023824</v>
      </c>
      <c r="I245" s="121">
        <f t="shared" si="50"/>
        <v>7007.09</v>
      </c>
      <c r="J245" s="121">
        <f t="shared" si="50"/>
        <v>930</v>
      </c>
      <c r="K245" s="116">
        <f t="shared" si="50"/>
        <v>930</v>
      </c>
      <c r="L245" s="116">
        <f t="shared" si="50"/>
        <v>930</v>
      </c>
      <c r="M245" s="111">
        <f t="shared" si="33"/>
        <v>144.83443571723853</v>
      </c>
      <c r="N245" s="111">
        <f t="shared" si="34"/>
        <v>100.10121428571428</v>
      </c>
    </row>
    <row r="246" spans="1:14" ht="27" customHeight="1">
      <c r="A246" s="114"/>
      <c r="B246" s="113">
        <v>32</v>
      </c>
      <c r="C246" s="113" t="s">
        <v>169</v>
      </c>
      <c r="D246" s="115"/>
      <c r="E246" s="116">
        <f>SUM(,E247,E252)</f>
        <v>4838</v>
      </c>
      <c r="F246" s="116">
        <f>SUM(,F247,F252)</f>
        <v>642.1129471099608</v>
      </c>
      <c r="G246" s="116">
        <f>SUM(,G247,G252+G250)</f>
        <v>7000</v>
      </c>
      <c r="H246" s="116">
        <f>SUM(,H247,H252+H250)</f>
        <v>929.0596589023824</v>
      </c>
      <c r="I246" s="121">
        <f>SUM(,I247,I250,I252)</f>
        <v>7007.09</v>
      </c>
      <c r="J246" s="121">
        <f>SUM(,J247,J250,J252)</f>
        <v>930</v>
      </c>
      <c r="K246" s="116">
        <v>930</v>
      </c>
      <c r="L246" s="116">
        <v>930</v>
      </c>
      <c r="M246" s="111">
        <f t="shared" si="33"/>
        <v>144.83443571723853</v>
      </c>
      <c r="N246" s="111">
        <f t="shared" si="34"/>
        <v>100.10121428571428</v>
      </c>
    </row>
    <row r="247" spans="1:14" ht="27" customHeight="1">
      <c r="A247" s="114"/>
      <c r="B247" s="113" t="s">
        <v>37</v>
      </c>
      <c r="C247" s="113" t="s">
        <v>38</v>
      </c>
      <c r="D247" s="115"/>
      <c r="E247" s="121">
        <f>SUM(E248:E249)</f>
        <v>315</v>
      </c>
      <c r="F247" s="121">
        <f>SUM(F248:F249)</f>
        <v>41.80768465060721</v>
      </c>
      <c r="G247" s="120"/>
      <c r="H247" s="110">
        <f t="shared" si="43"/>
        <v>0</v>
      </c>
      <c r="I247" s="120">
        <v>979.49</v>
      </c>
      <c r="J247" s="120">
        <v>130</v>
      </c>
      <c r="K247" s="121"/>
      <c r="L247" s="121"/>
      <c r="M247" s="111">
        <f t="shared" si="33"/>
        <v>310.94920634920635</v>
      </c>
      <c r="N247" s="111" t="e">
        <f t="shared" si="34"/>
        <v>#DIV/0!</v>
      </c>
    </row>
    <row r="248" spans="1:14" ht="27" customHeight="1">
      <c r="A248" s="118"/>
      <c r="B248" s="118" t="s">
        <v>46</v>
      </c>
      <c r="C248" s="118" t="s">
        <v>47</v>
      </c>
      <c r="D248" s="119">
        <v>11001</v>
      </c>
      <c r="E248" s="117">
        <v>315</v>
      </c>
      <c r="F248" s="110">
        <f t="shared" si="42"/>
        <v>41.80768465060721</v>
      </c>
      <c r="G248" s="120"/>
      <c r="H248" s="110">
        <f t="shared" si="43"/>
        <v>0</v>
      </c>
      <c r="I248" s="120"/>
      <c r="J248" s="120"/>
      <c r="K248" s="120"/>
      <c r="L248" s="120"/>
      <c r="M248" s="111">
        <f t="shared" si="33"/>
        <v>0</v>
      </c>
      <c r="N248" s="111" t="e">
        <f t="shared" si="34"/>
        <v>#DIV/0!</v>
      </c>
    </row>
    <row r="249" spans="1:14" ht="27" customHeight="1">
      <c r="A249" s="118"/>
      <c r="B249" s="118">
        <v>3225</v>
      </c>
      <c r="C249" s="118" t="s">
        <v>51</v>
      </c>
      <c r="D249" s="119">
        <v>11001</v>
      </c>
      <c r="E249" s="117">
        <v>0</v>
      </c>
      <c r="F249" s="110">
        <f t="shared" si="42"/>
        <v>0</v>
      </c>
      <c r="G249" s="120"/>
      <c r="H249" s="110">
        <f t="shared" si="43"/>
        <v>0</v>
      </c>
      <c r="I249" s="120"/>
      <c r="J249" s="120"/>
      <c r="K249" s="120"/>
      <c r="L249" s="120"/>
      <c r="M249" s="111" t="e">
        <f t="shared" si="33"/>
        <v>#DIV/0!</v>
      </c>
      <c r="N249" s="111" t="e">
        <f t="shared" si="34"/>
        <v>#DIV/0!</v>
      </c>
    </row>
    <row r="250" spans="1:14" ht="27" customHeight="1">
      <c r="A250" s="114"/>
      <c r="B250" s="113">
        <v>323</v>
      </c>
      <c r="C250" s="113" t="s">
        <v>15</v>
      </c>
      <c r="D250" s="115"/>
      <c r="E250" s="121">
        <v>0</v>
      </c>
      <c r="F250" s="110">
        <f t="shared" si="42"/>
        <v>0</v>
      </c>
      <c r="G250" s="120">
        <v>7000</v>
      </c>
      <c r="H250" s="110">
        <f t="shared" si="43"/>
        <v>929.0596589023824</v>
      </c>
      <c r="I250" s="120">
        <v>3013.8</v>
      </c>
      <c r="J250" s="120">
        <v>400</v>
      </c>
      <c r="K250" s="121"/>
      <c r="L250" s="121"/>
      <c r="M250" s="111" t="e">
        <f t="shared" si="33"/>
        <v>#DIV/0!</v>
      </c>
      <c r="N250" s="111">
        <f t="shared" si="34"/>
        <v>43.05428571428572</v>
      </c>
    </row>
    <row r="251" spans="1:14" ht="27" customHeight="1">
      <c r="A251" s="114"/>
      <c r="B251" s="113">
        <v>3239</v>
      </c>
      <c r="C251" s="113" t="s">
        <v>21</v>
      </c>
      <c r="D251" s="115"/>
      <c r="E251" s="121">
        <v>0</v>
      </c>
      <c r="F251" s="110">
        <f t="shared" si="42"/>
        <v>0</v>
      </c>
      <c r="G251" s="120"/>
      <c r="H251" s="110">
        <f t="shared" si="43"/>
        <v>0</v>
      </c>
      <c r="I251" s="120"/>
      <c r="J251" s="120"/>
      <c r="K251" s="120"/>
      <c r="L251" s="120"/>
      <c r="M251" s="111" t="e">
        <f t="shared" si="33"/>
        <v>#DIV/0!</v>
      </c>
      <c r="N251" s="111" t="e">
        <f t="shared" si="34"/>
        <v>#DIV/0!</v>
      </c>
    </row>
    <row r="252" spans="1:14" ht="27" customHeight="1">
      <c r="A252" s="114"/>
      <c r="B252" s="113" t="s">
        <v>10</v>
      </c>
      <c r="C252" s="113" t="s">
        <v>11</v>
      </c>
      <c r="D252" s="115"/>
      <c r="E252" s="116">
        <f>E253</f>
        <v>4523</v>
      </c>
      <c r="F252" s="116">
        <f>F253</f>
        <v>600.3052624593536</v>
      </c>
      <c r="G252" s="120"/>
      <c r="H252" s="110">
        <f t="shared" si="43"/>
        <v>0</v>
      </c>
      <c r="I252" s="120">
        <v>3013.8</v>
      </c>
      <c r="J252" s="120">
        <v>400</v>
      </c>
      <c r="K252" s="121"/>
      <c r="L252" s="121"/>
      <c r="M252" s="111">
        <f t="shared" si="33"/>
        <v>66.63276586336502</v>
      </c>
      <c r="N252" s="111" t="e">
        <f t="shared" si="34"/>
        <v>#DIV/0!</v>
      </c>
    </row>
    <row r="253" spans="1:14" ht="27" customHeight="1">
      <c r="A253" s="118"/>
      <c r="B253" s="118" t="s">
        <v>17</v>
      </c>
      <c r="C253" s="118" t="s">
        <v>30</v>
      </c>
      <c r="D253" s="119">
        <v>11001</v>
      </c>
      <c r="E253" s="117">
        <v>4523</v>
      </c>
      <c r="F253" s="110">
        <f t="shared" si="42"/>
        <v>600.3052624593536</v>
      </c>
      <c r="G253" s="120"/>
      <c r="H253" s="110">
        <f t="shared" si="43"/>
        <v>0</v>
      </c>
      <c r="I253" s="120"/>
      <c r="J253" s="120"/>
      <c r="K253" s="120"/>
      <c r="L253" s="120"/>
      <c r="M253" s="111">
        <f t="shared" si="33"/>
        <v>0</v>
      </c>
      <c r="N253" s="111" t="e">
        <f t="shared" si="34"/>
        <v>#DIV/0!</v>
      </c>
    </row>
    <row r="254" spans="1:14" ht="27" customHeight="1">
      <c r="A254" s="174" t="s">
        <v>306</v>
      </c>
      <c r="B254" s="175" t="s">
        <v>3</v>
      </c>
      <c r="C254" s="174" t="s">
        <v>307</v>
      </c>
      <c r="D254" s="176"/>
      <c r="E254" s="177">
        <f>E255</f>
        <v>11016</v>
      </c>
      <c r="F254" s="177">
        <f>F255</f>
        <v>1462.0744574955204</v>
      </c>
      <c r="G254" s="177">
        <f aca="true" t="shared" si="51" ref="G254:L255">G255</f>
        <v>3000</v>
      </c>
      <c r="H254" s="177">
        <f t="shared" si="51"/>
        <v>398.1684252438781</v>
      </c>
      <c r="I254" s="177">
        <f t="shared" si="51"/>
        <v>3074.08</v>
      </c>
      <c r="J254" s="177">
        <f t="shared" si="51"/>
        <v>408</v>
      </c>
      <c r="K254" s="177">
        <f t="shared" si="51"/>
        <v>0</v>
      </c>
      <c r="L254" s="177">
        <f t="shared" si="51"/>
        <v>0</v>
      </c>
      <c r="M254" s="178">
        <f t="shared" si="33"/>
        <v>27.905591866376177</v>
      </c>
      <c r="N254" s="111">
        <f t="shared" si="34"/>
        <v>102.46920000000001</v>
      </c>
    </row>
    <row r="255" spans="1:14" ht="27" customHeight="1">
      <c r="A255" s="114"/>
      <c r="B255" s="113">
        <v>3</v>
      </c>
      <c r="C255" s="113" t="s">
        <v>170</v>
      </c>
      <c r="D255" s="115"/>
      <c r="E255" s="116">
        <f>E256</f>
        <v>11016</v>
      </c>
      <c r="F255" s="116">
        <f>F256</f>
        <v>1462.0744574955204</v>
      </c>
      <c r="G255" s="116">
        <f t="shared" si="51"/>
        <v>3000</v>
      </c>
      <c r="H255" s="116">
        <f t="shared" si="51"/>
        <v>398.1684252438781</v>
      </c>
      <c r="I255" s="121">
        <f t="shared" si="51"/>
        <v>3074.08</v>
      </c>
      <c r="J255" s="121">
        <f t="shared" si="51"/>
        <v>408</v>
      </c>
      <c r="K255" s="116">
        <f t="shared" si="51"/>
        <v>0</v>
      </c>
      <c r="L255" s="116">
        <f t="shared" si="51"/>
        <v>0</v>
      </c>
      <c r="M255" s="111">
        <f t="shared" si="33"/>
        <v>27.905591866376177</v>
      </c>
      <c r="N255" s="111">
        <f t="shared" si="34"/>
        <v>102.46920000000001</v>
      </c>
    </row>
    <row r="256" spans="1:14" ht="27" customHeight="1">
      <c r="A256" s="114"/>
      <c r="B256" s="113">
        <v>31</v>
      </c>
      <c r="C256" s="113" t="s">
        <v>247</v>
      </c>
      <c r="D256" s="115"/>
      <c r="E256" s="116">
        <f aca="true" t="shared" si="52" ref="E256:J256">E257+E259</f>
        <v>11016</v>
      </c>
      <c r="F256" s="116">
        <f t="shared" si="52"/>
        <v>1462.0744574955204</v>
      </c>
      <c r="G256" s="116">
        <f t="shared" si="52"/>
        <v>3000</v>
      </c>
      <c r="H256" s="116">
        <f t="shared" si="52"/>
        <v>398.1684252438781</v>
      </c>
      <c r="I256" s="121">
        <f t="shared" si="52"/>
        <v>3074.08</v>
      </c>
      <c r="J256" s="121">
        <f t="shared" si="52"/>
        <v>408</v>
      </c>
      <c r="K256" s="116">
        <v>0</v>
      </c>
      <c r="L256" s="116">
        <v>0</v>
      </c>
      <c r="M256" s="111">
        <f t="shared" si="33"/>
        <v>27.905591866376177</v>
      </c>
      <c r="N256" s="111">
        <f t="shared" si="34"/>
        <v>102.46920000000001</v>
      </c>
    </row>
    <row r="257" spans="1:14" ht="27" customHeight="1">
      <c r="A257" s="114"/>
      <c r="B257" s="113">
        <v>311</v>
      </c>
      <c r="C257" s="113" t="s">
        <v>248</v>
      </c>
      <c r="D257" s="115"/>
      <c r="E257" s="116">
        <f>E258</f>
        <v>9456</v>
      </c>
      <c r="F257" s="150">
        <f t="shared" si="42"/>
        <v>1255.0268763687038</v>
      </c>
      <c r="G257" s="117">
        <v>2575</v>
      </c>
      <c r="H257" s="110">
        <f t="shared" si="43"/>
        <v>341.76123166766206</v>
      </c>
      <c r="I257" s="121">
        <v>2637.08</v>
      </c>
      <c r="J257" s="121">
        <v>350</v>
      </c>
      <c r="K257" s="116"/>
      <c r="L257" s="116"/>
      <c r="M257" s="111">
        <f t="shared" si="33"/>
        <v>27.88790186125211</v>
      </c>
      <c r="N257" s="111">
        <f t="shared" si="34"/>
        <v>102.4106796116505</v>
      </c>
    </row>
    <row r="258" spans="1:14" ht="27" customHeight="1">
      <c r="A258" s="118"/>
      <c r="B258" s="118">
        <v>3111</v>
      </c>
      <c r="C258" s="118" t="s">
        <v>308</v>
      </c>
      <c r="D258" s="119">
        <v>53082</v>
      </c>
      <c r="E258" s="117">
        <v>9456</v>
      </c>
      <c r="F258" s="110">
        <f t="shared" si="42"/>
        <v>1255.0268763687038</v>
      </c>
      <c r="G258" s="120"/>
      <c r="H258" s="110">
        <f t="shared" si="43"/>
        <v>0</v>
      </c>
      <c r="I258" s="120"/>
      <c r="J258" s="120"/>
      <c r="K258" s="120"/>
      <c r="L258" s="120"/>
      <c r="M258" s="111">
        <f t="shared" si="33"/>
        <v>0</v>
      </c>
      <c r="N258" s="111" t="e">
        <f t="shared" si="34"/>
        <v>#DIV/0!</v>
      </c>
    </row>
    <row r="259" spans="1:14" ht="27" customHeight="1">
      <c r="A259" s="114"/>
      <c r="B259" s="113">
        <v>313</v>
      </c>
      <c r="C259" s="113" t="s">
        <v>251</v>
      </c>
      <c r="D259" s="115"/>
      <c r="E259" s="116">
        <f>E260</f>
        <v>1560</v>
      </c>
      <c r="F259" s="150">
        <f t="shared" si="42"/>
        <v>207.04758112681662</v>
      </c>
      <c r="G259" s="117">
        <v>425</v>
      </c>
      <c r="H259" s="110">
        <f t="shared" si="43"/>
        <v>56.407193576216066</v>
      </c>
      <c r="I259" s="120">
        <v>437</v>
      </c>
      <c r="J259" s="120">
        <v>58</v>
      </c>
      <c r="K259" s="116">
        <v>0</v>
      </c>
      <c r="L259" s="116">
        <v>0</v>
      </c>
      <c r="M259" s="111">
        <f t="shared" si="33"/>
        <v>28.012820512820515</v>
      </c>
      <c r="N259" s="111">
        <f t="shared" si="34"/>
        <v>102.82376470588237</v>
      </c>
    </row>
    <row r="260" spans="1:14" ht="27" customHeight="1">
      <c r="A260" s="118"/>
      <c r="B260" s="118">
        <v>3132</v>
      </c>
      <c r="C260" s="118" t="s">
        <v>252</v>
      </c>
      <c r="D260" s="119">
        <v>53082</v>
      </c>
      <c r="E260" s="117">
        <v>1560</v>
      </c>
      <c r="F260" s="110">
        <f t="shared" si="42"/>
        <v>207.04758112681662</v>
      </c>
      <c r="G260" s="120"/>
      <c r="H260" s="110">
        <f t="shared" si="43"/>
        <v>0</v>
      </c>
      <c r="I260" s="120"/>
      <c r="J260" s="120"/>
      <c r="K260" s="120"/>
      <c r="L260" s="120"/>
      <c r="M260" s="111">
        <f t="shared" si="33"/>
        <v>0</v>
      </c>
      <c r="N260" s="111" t="e">
        <f t="shared" si="34"/>
        <v>#DIV/0!</v>
      </c>
    </row>
    <row r="261" spans="1:14" ht="27" customHeight="1">
      <c r="A261" s="174" t="s">
        <v>309</v>
      </c>
      <c r="B261" s="175" t="s">
        <v>3</v>
      </c>
      <c r="C261" s="174" t="s">
        <v>310</v>
      </c>
      <c r="D261" s="176"/>
      <c r="E261" s="177">
        <f>E262</f>
        <v>5812</v>
      </c>
      <c r="F261" s="180">
        <f t="shared" si="42"/>
        <v>771.3849625058066</v>
      </c>
      <c r="G261" s="177">
        <f>G262</f>
        <v>11000</v>
      </c>
      <c r="H261" s="177">
        <f>H262</f>
        <v>1459.9508925608866</v>
      </c>
      <c r="I261" s="177">
        <f>I262</f>
        <v>11301.75</v>
      </c>
      <c r="J261" s="177">
        <f>J262</f>
        <v>1500</v>
      </c>
      <c r="K261" s="177">
        <v>1500</v>
      </c>
      <c r="L261" s="177">
        <v>1500</v>
      </c>
      <c r="M261" s="178">
        <f aca="true" t="shared" si="53" ref="M261:M313">I261/E261*100</f>
        <v>194.45543702684103</v>
      </c>
      <c r="N261" s="111">
        <f aca="true" t="shared" si="54" ref="N261:N324">J261/H261*100</f>
        <v>102.74318181818182</v>
      </c>
    </row>
    <row r="262" spans="1:14" ht="27" customHeight="1">
      <c r="A262" s="114"/>
      <c r="B262" s="113">
        <v>3</v>
      </c>
      <c r="C262" s="113" t="s">
        <v>170</v>
      </c>
      <c r="D262" s="115"/>
      <c r="E262" s="116">
        <f>SUM(E263)</f>
        <v>5812</v>
      </c>
      <c r="F262" s="150">
        <f t="shared" si="42"/>
        <v>771.3849625058066</v>
      </c>
      <c r="G262" s="116">
        <f aca="true" t="shared" si="55" ref="G262:J263">SUM(G263)</f>
        <v>11000</v>
      </c>
      <c r="H262" s="116">
        <f t="shared" si="55"/>
        <v>1459.9508925608866</v>
      </c>
      <c r="I262" s="121">
        <f t="shared" si="55"/>
        <v>11301.75</v>
      </c>
      <c r="J262" s="121">
        <f t="shared" si="55"/>
        <v>1500</v>
      </c>
      <c r="K262" s="116">
        <v>1500</v>
      </c>
      <c r="L262" s="116">
        <v>1500</v>
      </c>
      <c r="M262" s="111">
        <f t="shared" si="53"/>
        <v>194.45543702684103</v>
      </c>
      <c r="N262" s="111">
        <f t="shared" si="54"/>
        <v>102.74318181818182</v>
      </c>
    </row>
    <row r="263" spans="1:14" ht="27" customHeight="1">
      <c r="A263" s="114"/>
      <c r="B263" s="113">
        <v>32</v>
      </c>
      <c r="C263" s="113" t="s">
        <v>169</v>
      </c>
      <c r="D263" s="115"/>
      <c r="E263" s="116">
        <f>SUM(E264)</f>
        <v>5812</v>
      </c>
      <c r="F263" s="150">
        <f t="shared" si="42"/>
        <v>771.3849625058066</v>
      </c>
      <c r="G263" s="116">
        <f t="shared" si="55"/>
        <v>11000</v>
      </c>
      <c r="H263" s="116">
        <f t="shared" si="55"/>
        <v>1459.9508925608866</v>
      </c>
      <c r="I263" s="121">
        <f>SUM(I264)</f>
        <v>11301.75</v>
      </c>
      <c r="J263" s="121">
        <f>SUM(J264)</f>
        <v>1500</v>
      </c>
      <c r="K263" s="116">
        <v>1500</v>
      </c>
      <c r="L263" s="116">
        <v>1500</v>
      </c>
      <c r="M263" s="111">
        <f t="shared" si="53"/>
        <v>194.45543702684103</v>
      </c>
      <c r="N263" s="111">
        <f t="shared" si="54"/>
        <v>102.74318181818182</v>
      </c>
    </row>
    <row r="264" spans="1:14" ht="27" customHeight="1">
      <c r="A264" s="114"/>
      <c r="B264" s="113" t="s">
        <v>37</v>
      </c>
      <c r="C264" s="113" t="s">
        <v>38</v>
      </c>
      <c r="D264" s="115"/>
      <c r="E264" s="116">
        <f>SUM(E265)</f>
        <v>5812</v>
      </c>
      <c r="F264" s="150">
        <f t="shared" si="42"/>
        <v>771.3849625058066</v>
      </c>
      <c r="G264" s="120">
        <v>11000</v>
      </c>
      <c r="H264" s="110">
        <f t="shared" si="43"/>
        <v>1459.9508925608866</v>
      </c>
      <c r="I264" s="120">
        <v>11301.75</v>
      </c>
      <c r="J264" s="120">
        <v>1500</v>
      </c>
      <c r="K264" s="121"/>
      <c r="L264" s="121"/>
      <c r="M264" s="111">
        <f t="shared" si="53"/>
        <v>194.45543702684103</v>
      </c>
      <c r="N264" s="111">
        <f t="shared" si="54"/>
        <v>102.74318181818182</v>
      </c>
    </row>
    <row r="265" spans="1:14" ht="27" customHeight="1">
      <c r="A265" s="118"/>
      <c r="B265" s="118" t="s">
        <v>57</v>
      </c>
      <c r="C265" s="118" t="s">
        <v>58</v>
      </c>
      <c r="D265" s="119">
        <v>63000</v>
      </c>
      <c r="E265" s="117">
        <v>5812</v>
      </c>
      <c r="F265" s="110">
        <f t="shared" si="42"/>
        <v>771.3849625058066</v>
      </c>
      <c r="G265" s="120"/>
      <c r="H265" s="110">
        <f t="shared" si="43"/>
        <v>0</v>
      </c>
      <c r="I265" s="120"/>
      <c r="J265" s="120"/>
      <c r="K265" s="120"/>
      <c r="L265" s="120"/>
      <c r="M265" s="111">
        <f t="shared" si="53"/>
        <v>0</v>
      </c>
      <c r="N265" s="111" t="e">
        <f t="shared" si="54"/>
        <v>#DIV/0!</v>
      </c>
    </row>
    <row r="266" spans="1:14" ht="27" customHeight="1">
      <c r="A266" s="174" t="s">
        <v>311</v>
      </c>
      <c r="B266" s="175" t="s">
        <v>3</v>
      </c>
      <c r="C266" s="174" t="s">
        <v>312</v>
      </c>
      <c r="D266" s="176"/>
      <c r="E266" s="177">
        <f>E267</f>
        <v>24306</v>
      </c>
      <c r="F266" s="180">
        <f t="shared" si="42"/>
        <v>3225.960581325901</v>
      </c>
      <c r="G266" s="177">
        <f>G267</f>
        <v>45500</v>
      </c>
      <c r="H266" s="177">
        <f>H267</f>
        <v>6038.887782865485</v>
      </c>
      <c r="I266" s="177">
        <f>I267</f>
        <v>45207</v>
      </c>
      <c r="J266" s="177">
        <f>J267</f>
        <v>6000</v>
      </c>
      <c r="K266" s="177">
        <v>6000</v>
      </c>
      <c r="L266" s="177">
        <v>6000</v>
      </c>
      <c r="M266" s="178">
        <f t="shared" si="53"/>
        <v>185.9911133053567</v>
      </c>
      <c r="N266" s="111">
        <f t="shared" si="54"/>
        <v>99.35604395604396</v>
      </c>
    </row>
    <row r="267" spans="1:14" ht="27" customHeight="1">
      <c r="A267" s="114"/>
      <c r="B267" s="113">
        <v>3</v>
      </c>
      <c r="C267" s="113" t="s">
        <v>170</v>
      </c>
      <c r="D267" s="115"/>
      <c r="E267" s="116">
        <f aca="true" t="shared" si="56" ref="E267:J268">SUM(E268)</f>
        <v>24306</v>
      </c>
      <c r="F267" s="150">
        <f t="shared" si="42"/>
        <v>3225.960581325901</v>
      </c>
      <c r="G267" s="116">
        <f t="shared" si="56"/>
        <v>45500</v>
      </c>
      <c r="H267" s="116">
        <f t="shared" si="56"/>
        <v>6038.887782865485</v>
      </c>
      <c r="I267" s="121">
        <f t="shared" si="56"/>
        <v>45207</v>
      </c>
      <c r="J267" s="121">
        <f t="shared" si="56"/>
        <v>6000</v>
      </c>
      <c r="K267" s="116">
        <v>6000</v>
      </c>
      <c r="L267" s="116">
        <v>6000</v>
      </c>
      <c r="M267" s="111">
        <f t="shared" si="53"/>
        <v>185.9911133053567</v>
      </c>
      <c r="N267" s="111">
        <f t="shared" si="54"/>
        <v>99.35604395604396</v>
      </c>
    </row>
    <row r="268" spans="1:14" ht="27" customHeight="1">
      <c r="A268" s="114"/>
      <c r="B268" s="113">
        <v>32</v>
      </c>
      <c r="C268" s="113" t="s">
        <v>169</v>
      </c>
      <c r="D268" s="115"/>
      <c r="E268" s="116">
        <f t="shared" si="56"/>
        <v>24306</v>
      </c>
      <c r="F268" s="150">
        <f t="shared" si="42"/>
        <v>3225.960581325901</v>
      </c>
      <c r="G268" s="116">
        <f t="shared" si="56"/>
        <v>45500</v>
      </c>
      <c r="H268" s="116">
        <f t="shared" si="56"/>
        <v>6038.887782865485</v>
      </c>
      <c r="I268" s="121">
        <f t="shared" si="56"/>
        <v>45207</v>
      </c>
      <c r="J268" s="121">
        <f t="shared" si="56"/>
        <v>6000</v>
      </c>
      <c r="K268" s="116">
        <v>6000</v>
      </c>
      <c r="L268" s="116">
        <v>6000</v>
      </c>
      <c r="M268" s="111">
        <f t="shared" si="53"/>
        <v>185.9911133053567</v>
      </c>
      <c r="N268" s="111">
        <f t="shared" si="54"/>
        <v>99.35604395604396</v>
      </c>
    </row>
    <row r="269" spans="1:14" ht="27" customHeight="1">
      <c r="A269" s="114"/>
      <c r="B269" s="113" t="s">
        <v>37</v>
      </c>
      <c r="C269" s="113" t="s">
        <v>38</v>
      </c>
      <c r="D269" s="115"/>
      <c r="E269" s="116">
        <f>SUM(E270)</f>
        <v>24306</v>
      </c>
      <c r="F269" s="150">
        <f aca="true" t="shared" si="57" ref="F269:F321">E269/7.5345</f>
        <v>3225.960581325901</v>
      </c>
      <c r="G269" s="120">
        <v>45500</v>
      </c>
      <c r="H269" s="110">
        <f aca="true" t="shared" si="58" ref="H269:H319">G269/7.5345</f>
        <v>6038.887782865485</v>
      </c>
      <c r="I269" s="120">
        <v>45207</v>
      </c>
      <c r="J269" s="120">
        <v>6000</v>
      </c>
      <c r="K269" s="121"/>
      <c r="L269" s="121"/>
      <c r="M269" s="111">
        <f t="shared" si="53"/>
        <v>185.9911133053567</v>
      </c>
      <c r="N269" s="111">
        <f t="shared" si="54"/>
        <v>99.35604395604396</v>
      </c>
    </row>
    <row r="270" spans="1:14" ht="27" customHeight="1">
      <c r="A270" s="118"/>
      <c r="B270" s="118" t="s">
        <v>57</v>
      </c>
      <c r="C270" s="118" t="s">
        <v>58</v>
      </c>
      <c r="D270" s="119">
        <v>53060</v>
      </c>
      <c r="E270" s="117">
        <v>24306</v>
      </c>
      <c r="F270" s="110">
        <f t="shared" si="57"/>
        <v>3225.960581325901</v>
      </c>
      <c r="G270" s="120"/>
      <c r="H270" s="110">
        <f t="shared" si="58"/>
        <v>0</v>
      </c>
      <c r="I270" s="120"/>
      <c r="J270" s="120"/>
      <c r="K270" s="120"/>
      <c r="L270" s="120"/>
      <c r="M270" s="111">
        <f t="shared" si="53"/>
        <v>0</v>
      </c>
      <c r="N270" s="111" t="e">
        <f t="shared" si="54"/>
        <v>#DIV/0!</v>
      </c>
    </row>
    <row r="271" spans="1:14" ht="27" customHeight="1">
      <c r="A271" s="172">
        <v>2302</v>
      </c>
      <c r="B271" s="173" t="s">
        <v>2</v>
      </c>
      <c r="C271" s="172" t="s">
        <v>313</v>
      </c>
      <c r="D271" s="173"/>
      <c r="E271" s="151">
        <f>SUM(E277+E272)</f>
        <v>1755</v>
      </c>
      <c r="F271" s="151">
        <f t="shared" si="57"/>
        <v>232.92852876766872</v>
      </c>
      <c r="G271" s="151">
        <f>SUM(G277+G272)</f>
        <v>7000</v>
      </c>
      <c r="H271" s="151">
        <f>SUM(H277+H272)</f>
        <v>929.0596589023824</v>
      </c>
      <c r="I271" s="152">
        <f>SUM(I277+I272)</f>
        <v>18037.6</v>
      </c>
      <c r="J271" s="152">
        <f>SUM(J277+J272)</f>
        <v>2394</v>
      </c>
      <c r="K271" s="151">
        <f>SUM(K277)</f>
        <v>270</v>
      </c>
      <c r="L271" s="151">
        <f>SUM(L277)</f>
        <v>270</v>
      </c>
      <c r="M271" s="153">
        <f>I271/E271*100</f>
        <v>1027.7834757834758</v>
      </c>
      <c r="N271" s="111">
        <f t="shared" si="54"/>
        <v>257.6799</v>
      </c>
    </row>
    <row r="272" spans="1:14" ht="27" customHeight="1">
      <c r="A272" s="174" t="s">
        <v>351</v>
      </c>
      <c r="B272" s="175" t="s">
        <v>3</v>
      </c>
      <c r="C272" s="174" t="s">
        <v>352</v>
      </c>
      <c r="D272" s="176"/>
      <c r="E272" s="177">
        <f>E273</f>
        <v>0</v>
      </c>
      <c r="F272" s="179">
        <f t="shared" si="57"/>
        <v>0</v>
      </c>
      <c r="G272" s="177">
        <f aca="true" t="shared" si="59" ref="G272:L272">G273</f>
        <v>5000</v>
      </c>
      <c r="H272" s="177">
        <f t="shared" si="59"/>
        <v>663.6140420731302</v>
      </c>
      <c r="I272" s="177">
        <f t="shared" si="59"/>
        <v>16003.279999999999</v>
      </c>
      <c r="J272" s="177">
        <f t="shared" si="59"/>
        <v>2124</v>
      </c>
      <c r="K272" s="177">
        <f t="shared" si="59"/>
        <v>0</v>
      </c>
      <c r="L272" s="177">
        <f t="shared" si="59"/>
        <v>0</v>
      </c>
      <c r="M272" s="178" t="e">
        <f t="shared" si="53"/>
        <v>#DIV/0!</v>
      </c>
      <c r="N272" s="111">
        <f t="shared" si="54"/>
        <v>320.06556</v>
      </c>
    </row>
    <row r="273" spans="1:14" ht="27" customHeight="1">
      <c r="A273" s="114"/>
      <c r="B273" s="113">
        <v>3</v>
      </c>
      <c r="C273" s="113" t="s">
        <v>170</v>
      </c>
      <c r="D273" s="115"/>
      <c r="E273" s="116">
        <f aca="true" t="shared" si="60" ref="E273:L274">SUM(E274)</f>
        <v>0</v>
      </c>
      <c r="F273" s="110">
        <f t="shared" si="57"/>
        <v>0</v>
      </c>
      <c r="G273" s="116">
        <f t="shared" si="60"/>
        <v>5000</v>
      </c>
      <c r="H273" s="116">
        <f t="shared" si="60"/>
        <v>663.6140420731302</v>
      </c>
      <c r="I273" s="121">
        <f t="shared" si="60"/>
        <v>16003.279999999999</v>
      </c>
      <c r="J273" s="121">
        <f t="shared" si="60"/>
        <v>2124</v>
      </c>
      <c r="K273" s="116">
        <f t="shared" si="60"/>
        <v>0</v>
      </c>
      <c r="L273" s="116">
        <f t="shared" si="60"/>
        <v>0</v>
      </c>
      <c r="M273" s="111" t="e">
        <f t="shared" si="53"/>
        <v>#DIV/0!</v>
      </c>
      <c r="N273" s="111">
        <f t="shared" si="54"/>
        <v>320.06556</v>
      </c>
    </row>
    <row r="274" spans="1:14" ht="27" customHeight="1">
      <c r="A274" s="114"/>
      <c r="B274" s="113">
        <v>31</v>
      </c>
      <c r="C274" s="113" t="s">
        <v>169</v>
      </c>
      <c r="D274" s="115"/>
      <c r="E274" s="116">
        <f t="shared" si="60"/>
        <v>0</v>
      </c>
      <c r="F274" s="110">
        <f t="shared" si="57"/>
        <v>0</v>
      </c>
      <c r="G274" s="116">
        <f>SUM(G275+G276)</f>
        <v>5000</v>
      </c>
      <c r="H274" s="116">
        <f>SUM(H275+H276)</f>
        <v>663.6140420731302</v>
      </c>
      <c r="I274" s="121">
        <f>SUM(I275+I276)</f>
        <v>16003.279999999999</v>
      </c>
      <c r="J274" s="121">
        <v>2124</v>
      </c>
      <c r="K274" s="116">
        <f t="shared" si="60"/>
        <v>0</v>
      </c>
      <c r="L274" s="116">
        <f t="shared" si="60"/>
        <v>0</v>
      </c>
      <c r="M274" s="111" t="e">
        <f t="shared" si="53"/>
        <v>#DIV/0!</v>
      </c>
      <c r="N274" s="111">
        <f t="shared" si="54"/>
        <v>320.06556</v>
      </c>
    </row>
    <row r="275" spans="1:14" ht="27" customHeight="1">
      <c r="A275" s="114"/>
      <c r="B275" s="113">
        <v>311</v>
      </c>
      <c r="C275" s="113" t="s">
        <v>38</v>
      </c>
      <c r="D275" s="147">
        <v>11001</v>
      </c>
      <c r="E275" s="116">
        <f>SUM(E276)</f>
        <v>0</v>
      </c>
      <c r="F275" s="110">
        <f t="shared" si="57"/>
        <v>0</v>
      </c>
      <c r="G275" s="120">
        <v>4265</v>
      </c>
      <c r="H275" s="110">
        <f t="shared" si="58"/>
        <v>566.0627778883801</v>
      </c>
      <c r="I275" s="120">
        <v>13788.14</v>
      </c>
      <c r="J275" s="120">
        <v>1830</v>
      </c>
      <c r="K275" s="121">
        <f>K276</f>
        <v>0</v>
      </c>
      <c r="L275" s="121">
        <f>L276</f>
        <v>0</v>
      </c>
      <c r="M275" s="111" t="e">
        <f t="shared" si="53"/>
        <v>#DIV/0!</v>
      </c>
      <c r="N275" s="111">
        <f t="shared" si="54"/>
        <v>323.28569753810086</v>
      </c>
    </row>
    <row r="276" spans="1:14" ht="27" customHeight="1">
      <c r="A276" s="118"/>
      <c r="B276" s="113">
        <v>313</v>
      </c>
      <c r="C276" s="113" t="s">
        <v>58</v>
      </c>
      <c r="D276" s="119">
        <v>11001</v>
      </c>
      <c r="E276" s="117">
        <v>0</v>
      </c>
      <c r="F276" s="110">
        <f t="shared" si="57"/>
        <v>0</v>
      </c>
      <c r="G276" s="120">
        <v>735</v>
      </c>
      <c r="H276" s="110">
        <f t="shared" si="58"/>
        <v>97.55126418475014</v>
      </c>
      <c r="I276" s="120">
        <v>2215.14</v>
      </c>
      <c r="J276" s="120">
        <v>294</v>
      </c>
      <c r="K276" s="120">
        <v>0</v>
      </c>
      <c r="L276" s="120">
        <v>0</v>
      </c>
      <c r="M276" s="111" t="e">
        <f t="shared" si="53"/>
        <v>#DIV/0!</v>
      </c>
      <c r="N276" s="111">
        <f t="shared" si="54"/>
        <v>301.38000000000005</v>
      </c>
    </row>
    <row r="277" spans="1:14" ht="27" customHeight="1">
      <c r="A277" s="174" t="s">
        <v>314</v>
      </c>
      <c r="B277" s="175" t="s">
        <v>3</v>
      </c>
      <c r="C277" s="174" t="s">
        <v>315</v>
      </c>
      <c r="D277" s="176"/>
      <c r="E277" s="177">
        <f>E278</f>
        <v>1755</v>
      </c>
      <c r="F277" s="180">
        <f t="shared" si="57"/>
        <v>232.92852876766872</v>
      </c>
      <c r="G277" s="177">
        <f aca="true" t="shared" si="61" ref="G277:L277">G278</f>
        <v>2000</v>
      </c>
      <c r="H277" s="177">
        <f t="shared" si="61"/>
        <v>265.4456168292521</v>
      </c>
      <c r="I277" s="177">
        <f t="shared" si="61"/>
        <v>2034.32</v>
      </c>
      <c r="J277" s="177">
        <f t="shared" si="61"/>
        <v>270</v>
      </c>
      <c r="K277" s="177">
        <f t="shared" si="61"/>
        <v>270</v>
      </c>
      <c r="L277" s="177">
        <f t="shared" si="61"/>
        <v>270</v>
      </c>
      <c r="M277" s="178">
        <f t="shared" si="53"/>
        <v>115.91566951566952</v>
      </c>
      <c r="N277" s="111">
        <f t="shared" si="54"/>
        <v>101.71575</v>
      </c>
    </row>
    <row r="278" spans="1:14" ht="27" customHeight="1">
      <c r="A278" s="114"/>
      <c r="B278" s="113">
        <v>3</v>
      </c>
      <c r="C278" s="113" t="s">
        <v>170</v>
      </c>
      <c r="D278" s="115"/>
      <c r="E278" s="116">
        <f aca="true" t="shared" si="62" ref="E278:L279">SUM(E279)</f>
        <v>1755</v>
      </c>
      <c r="F278" s="150">
        <f t="shared" si="57"/>
        <v>232.92852876766872</v>
      </c>
      <c r="G278" s="116">
        <f t="shared" si="62"/>
        <v>2000</v>
      </c>
      <c r="H278" s="116">
        <f t="shared" si="62"/>
        <v>265.4456168292521</v>
      </c>
      <c r="I278" s="121">
        <f t="shared" si="62"/>
        <v>2034.32</v>
      </c>
      <c r="J278" s="121">
        <f t="shared" si="62"/>
        <v>270</v>
      </c>
      <c r="K278" s="116">
        <f t="shared" si="62"/>
        <v>270</v>
      </c>
      <c r="L278" s="116">
        <f t="shared" si="62"/>
        <v>270</v>
      </c>
      <c r="M278" s="111">
        <f t="shared" si="53"/>
        <v>115.91566951566952</v>
      </c>
      <c r="N278" s="111">
        <f t="shared" si="54"/>
        <v>101.71575</v>
      </c>
    </row>
    <row r="279" spans="1:14" ht="27" customHeight="1">
      <c r="A279" s="114"/>
      <c r="B279" s="113">
        <v>32</v>
      </c>
      <c r="C279" s="113" t="s">
        <v>169</v>
      </c>
      <c r="D279" s="115"/>
      <c r="E279" s="116">
        <f t="shared" si="62"/>
        <v>1755</v>
      </c>
      <c r="F279" s="150">
        <f t="shared" si="57"/>
        <v>232.92852876766872</v>
      </c>
      <c r="G279" s="116">
        <f t="shared" si="62"/>
        <v>2000</v>
      </c>
      <c r="H279" s="116">
        <f t="shared" si="62"/>
        <v>265.4456168292521</v>
      </c>
      <c r="I279" s="121">
        <f t="shared" si="62"/>
        <v>2034.32</v>
      </c>
      <c r="J279" s="121">
        <f t="shared" si="62"/>
        <v>270</v>
      </c>
      <c r="K279" s="116">
        <v>270</v>
      </c>
      <c r="L279" s="116">
        <v>270</v>
      </c>
      <c r="M279" s="111">
        <f t="shared" si="53"/>
        <v>115.91566951566952</v>
      </c>
      <c r="N279" s="111">
        <f t="shared" si="54"/>
        <v>101.71575</v>
      </c>
    </row>
    <row r="280" spans="1:14" ht="27" customHeight="1">
      <c r="A280" s="114"/>
      <c r="B280" s="113" t="s">
        <v>37</v>
      </c>
      <c r="C280" s="113" t="s">
        <v>38</v>
      </c>
      <c r="D280" s="115"/>
      <c r="E280" s="116">
        <f>SUM(E281)</f>
        <v>1755</v>
      </c>
      <c r="F280" s="150">
        <f t="shared" si="57"/>
        <v>232.92852876766872</v>
      </c>
      <c r="G280" s="120">
        <v>2000</v>
      </c>
      <c r="H280" s="110">
        <f t="shared" si="58"/>
        <v>265.4456168292521</v>
      </c>
      <c r="I280" s="120">
        <v>2034.32</v>
      </c>
      <c r="J280" s="120">
        <v>270</v>
      </c>
      <c r="K280" s="121"/>
      <c r="L280" s="121"/>
      <c r="M280" s="111">
        <f t="shared" si="53"/>
        <v>115.91566951566952</v>
      </c>
      <c r="N280" s="111">
        <f t="shared" si="54"/>
        <v>101.71575</v>
      </c>
    </row>
    <row r="281" spans="1:14" ht="27" customHeight="1">
      <c r="A281" s="118"/>
      <c r="B281" s="118" t="s">
        <v>57</v>
      </c>
      <c r="C281" s="118" t="s">
        <v>58</v>
      </c>
      <c r="D281" s="119">
        <v>53060</v>
      </c>
      <c r="E281" s="117">
        <v>1755</v>
      </c>
      <c r="F281" s="110">
        <f t="shared" si="57"/>
        <v>232.92852876766872</v>
      </c>
      <c r="G281" s="120"/>
      <c r="H281" s="110">
        <f t="shared" si="58"/>
        <v>0</v>
      </c>
      <c r="I281" s="120"/>
      <c r="J281" s="120"/>
      <c r="K281" s="120"/>
      <c r="L281" s="120"/>
      <c r="M281" s="111">
        <f t="shared" si="53"/>
        <v>0</v>
      </c>
      <c r="N281" s="111" t="e">
        <f t="shared" si="54"/>
        <v>#DIV/0!</v>
      </c>
    </row>
    <row r="282" spans="1:14" ht="27" customHeight="1">
      <c r="A282" s="172">
        <v>2401</v>
      </c>
      <c r="B282" s="173" t="s">
        <v>2</v>
      </c>
      <c r="C282" s="172" t="s">
        <v>316</v>
      </c>
      <c r="D282" s="173"/>
      <c r="E282" s="151">
        <f aca="true" t="shared" si="63" ref="E282:L282">SUM(E283+E289)</f>
        <v>433323</v>
      </c>
      <c r="F282" s="151">
        <f t="shared" si="63"/>
        <v>57511.845510651</v>
      </c>
      <c r="G282" s="151">
        <f t="shared" si="63"/>
        <v>300000</v>
      </c>
      <c r="H282" s="151">
        <f t="shared" si="63"/>
        <v>39816.842524387816</v>
      </c>
      <c r="I282" s="152">
        <f t="shared" si="63"/>
        <v>0</v>
      </c>
      <c r="J282" s="152">
        <f t="shared" si="63"/>
        <v>0</v>
      </c>
      <c r="K282" s="151">
        <f t="shared" si="63"/>
        <v>0</v>
      </c>
      <c r="L282" s="151">
        <f t="shared" si="63"/>
        <v>0</v>
      </c>
      <c r="M282" s="153">
        <f t="shared" si="53"/>
        <v>0</v>
      </c>
      <c r="N282" s="111">
        <f t="shared" si="54"/>
        <v>0</v>
      </c>
    </row>
    <row r="283" spans="1:14" ht="27" customHeight="1">
      <c r="A283" s="174" t="s">
        <v>317</v>
      </c>
      <c r="B283" s="175" t="s">
        <v>3</v>
      </c>
      <c r="C283" s="174" t="s">
        <v>318</v>
      </c>
      <c r="D283" s="176"/>
      <c r="E283" s="177">
        <f>E284</f>
        <v>414674</v>
      </c>
      <c r="F283" s="180">
        <f t="shared" si="57"/>
        <v>55036.69785652664</v>
      </c>
      <c r="G283" s="177">
        <f aca="true" t="shared" si="64" ref="G283:L283">G284</f>
        <v>0</v>
      </c>
      <c r="H283" s="177">
        <f t="shared" si="64"/>
        <v>0</v>
      </c>
      <c r="I283" s="177">
        <f t="shared" si="64"/>
        <v>0</v>
      </c>
      <c r="J283" s="177">
        <f t="shared" si="64"/>
        <v>0</v>
      </c>
      <c r="K283" s="177">
        <f t="shared" si="64"/>
        <v>0</v>
      </c>
      <c r="L283" s="177">
        <f t="shared" si="64"/>
        <v>0</v>
      </c>
      <c r="M283" s="178">
        <f t="shared" si="53"/>
        <v>0</v>
      </c>
      <c r="N283" s="111" t="e">
        <f t="shared" si="54"/>
        <v>#DIV/0!</v>
      </c>
    </row>
    <row r="284" spans="1:14" ht="27" customHeight="1">
      <c r="A284" s="114"/>
      <c r="B284" s="113">
        <v>3</v>
      </c>
      <c r="C284" s="113" t="s">
        <v>170</v>
      </c>
      <c r="D284" s="115"/>
      <c r="E284" s="116">
        <f>SUM(E285,E448)</f>
        <v>414674</v>
      </c>
      <c r="F284" s="150">
        <f t="shared" si="57"/>
        <v>55036.69785652664</v>
      </c>
      <c r="G284" s="116">
        <f aca="true" t="shared" si="65" ref="G284:L284">SUM(G285,G448)</f>
        <v>0</v>
      </c>
      <c r="H284" s="116">
        <f t="shared" si="65"/>
        <v>0</v>
      </c>
      <c r="I284" s="121">
        <f t="shared" si="65"/>
        <v>0</v>
      </c>
      <c r="J284" s="121">
        <f t="shared" si="65"/>
        <v>0</v>
      </c>
      <c r="K284" s="116">
        <f t="shared" si="65"/>
        <v>0</v>
      </c>
      <c r="L284" s="116">
        <f t="shared" si="65"/>
        <v>0</v>
      </c>
      <c r="M284" s="111">
        <f t="shared" si="53"/>
        <v>0</v>
      </c>
      <c r="N284" s="111" t="e">
        <f t="shared" si="54"/>
        <v>#DIV/0!</v>
      </c>
    </row>
    <row r="285" spans="1:14" ht="27" customHeight="1">
      <c r="A285" s="114"/>
      <c r="B285" s="113">
        <v>32</v>
      </c>
      <c r="C285" s="113" t="s">
        <v>169</v>
      </c>
      <c r="D285" s="115"/>
      <c r="E285" s="116">
        <f>SUM(E286)</f>
        <v>414674</v>
      </c>
      <c r="F285" s="150">
        <f t="shared" si="57"/>
        <v>55036.69785652664</v>
      </c>
      <c r="G285" s="116">
        <f aca="true" t="shared" si="66" ref="G285:L285">SUM(G286)</f>
        <v>0</v>
      </c>
      <c r="H285" s="116">
        <f t="shared" si="66"/>
        <v>0</v>
      </c>
      <c r="I285" s="121">
        <f t="shared" si="66"/>
        <v>0</v>
      </c>
      <c r="J285" s="121">
        <f t="shared" si="66"/>
        <v>0</v>
      </c>
      <c r="K285" s="116">
        <f t="shared" si="66"/>
        <v>0</v>
      </c>
      <c r="L285" s="116">
        <f t="shared" si="66"/>
        <v>0</v>
      </c>
      <c r="M285" s="111">
        <f t="shared" si="53"/>
        <v>0</v>
      </c>
      <c r="N285" s="111" t="e">
        <f t="shared" si="54"/>
        <v>#DIV/0!</v>
      </c>
    </row>
    <row r="286" spans="1:14" ht="27" customHeight="1">
      <c r="A286" s="114"/>
      <c r="B286" s="113" t="s">
        <v>14</v>
      </c>
      <c r="C286" s="113" t="s">
        <v>15</v>
      </c>
      <c r="D286" s="115"/>
      <c r="E286" s="116">
        <f>SUM(E287:E288)</f>
        <v>414674</v>
      </c>
      <c r="F286" s="150">
        <f t="shared" si="57"/>
        <v>55036.69785652664</v>
      </c>
      <c r="G286" s="120">
        <v>0</v>
      </c>
      <c r="H286" s="110">
        <f t="shared" si="58"/>
        <v>0</v>
      </c>
      <c r="I286" s="120">
        <v>0</v>
      </c>
      <c r="J286" s="120">
        <v>0</v>
      </c>
      <c r="K286" s="121">
        <f>SUM(K287+K288)</f>
        <v>0</v>
      </c>
      <c r="L286" s="121">
        <f>SUM(L287+L288)</f>
        <v>0</v>
      </c>
      <c r="M286" s="111">
        <f t="shared" si="53"/>
        <v>0</v>
      </c>
      <c r="N286" s="111" t="e">
        <f t="shared" si="54"/>
        <v>#DIV/0!</v>
      </c>
    </row>
    <row r="287" spans="1:14" ht="27" customHeight="1">
      <c r="A287" s="118"/>
      <c r="B287" s="118">
        <v>3232</v>
      </c>
      <c r="C287" s="118" t="s">
        <v>23</v>
      </c>
      <c r="D287" s="119">
        <v>48005</v>
      </c>
      <c r="E287" s="117">
        <v>114674</v>
      </c>
      <c r="F287" s="110">
        <f t="shared" si="57"/>
        <v>15219.855332138828</v>
      </c>
      <c r="G287" s="120">
        <v>0</v>
      </c>
      <c r="H287" s="110">
        <f t="shared" si="58"/>
        <v>0</v>
      </c>
      <c r="I287" s="120">
        <v>0</v>
      </c>
      <c r="J287" s="120">
        <v>0</v>
      </c>
      <c r="K287" s="120">
        <v>0</v>
      </c>
      <c r="L287" s="120">
        <v>0</v>
      </c>
      <c r="M287" s="111">
        <f t="shared" si="53"/>
        <v>0</v>
      </c>
      <c r="N287" s="111" t="e">
        <f t="shared" si="54"/>
        <v>#DIV/0!</v>
      </c>
    </row>
    <row r="288" spans="1:14" ht="27" customHeight="1">
      <c r="A288" s="118"/>
      <c r="B288" s="118">
        <v>3232</v>
      </c>
      <c r="C288" s="118" t="s">
        <v>23</v>
      </c>
      <c r="D288" s="119">
        <v>48010</v>
      </c>
      <c r="E288" s="117">
        <v>300000</v>
      </c>
      <c r="F288" s="110">
        <f t="shared" si="57"/>
        <v>39816.842524387816</v>
      </c>
      <c r="G288" s="120">
        <v>0</v>
      </c>
      <c r="H288" s="110">
        <f t="shared" si="58"/>
        <v>0</v>
      </c>
      <c r="I288" s="120">
        <v>0</v>
      </c>
      <c r="J288" s="120">
        <v>0</v>
      </c>
      <c r="K288" s="120">
        <v>0</v>
      </c>
      <c r="L288" s="120">
        <v>0</v>
      </c>
      <c r="M288" s="111">
        <f t="shared" si="53"/>
        <v>0</v>
      </c>
      <c r="N288" s="111" t="e">
        <f t="shared" si="54"/>
        <v>#DIV/0!</v>
      </c>
    </row>
    <row r="289" spans="1:14" ht="27" customHeight="1">
      <c r="A289" s="174" t="s">
        <v>319</v>
      </c>
      <c r="B289" s="175" t="s">
        <v>3</v>
      </c>
      <c r="C289" s="174" t="s">
        <v>320</v>
      </c>
      <c r="D289" s="176"/>
      <c r="E289" s="177">
        <f>E290</f>
        <v>18649</v>
      </c>
      <c r="F289" s="180">
        <f t="shared" si="57"/>
        <v>2475.147654124361</v>
      </c>
      <c r="G289" s="177">
        <f aca="true" t="shared" si="67" ref="G289:L289">G290</f>
        <v>300000</v>
      </c>
      <c r="H289" s="177">
        <f t="shared" si="67"/>
        <v>39816.842524387816</v>
      </c>
      <c r="I289" s="177">
        <f t="shared" si="67"/>
        <v>0</v>
      </c>
      <c r="J289" s="177">
        <f t="shared" si="67"/>
        <v>0</v>
      </c>
      <c r="K289" s="177">
        <f t="shared" si="67"/>
        <v>0</v>
      </c>
      <c r="L289" s="177">
        <f t="shared" si="67"/>
        <v>0</v>
      </c>
      <c r="M289" s="178">
        <f t="shared" si="53"/>
        <v>0</v>
      </c>
      <c r="N289" s="111">
        <f t="shared" si="54"/>
        <v>0</v>
      </c>
    </row>
    <row r="290" spans="1:14" ht="27" customHeight="1">
      <c r="A290" s="114"/>
      <c r="B290" s="113">
        <v>3</v>
      </c>
      <c r="C290" s="113" t="s">
        <v>170</v>
      </c>
      <c r="D290" s="115"/>
      <c r="E290" s="116">
        <f>SUM(E291,E454)</f>
        <v>18649</v>
      </c>
      <c r="F290" s="150">
        <f t="shared" si="57"/>
        <v>2475.147654124361</v>
      </c>
      <c r="G290" s="116">
        <f aca="true" t="shared" si="68" ref="G290:L290">SUM(G291,G454)</f>
        <v>300000</v>
      </c>
      <c r="H290" s="116">
        <f t="shared" si="68"/>
        <v>39816.842524387816</v>
      </c>
      <c r="I290" s="121">
        <f t="shared" si="68"/>
        <v>0</v>
      </c>
      <c r="J290" s="121">
        <f t="shared" si="68"/>
        <v>0</v>
      </c>
      <c r="K290" s="116">
        <f t="shared" si="68"/>
        <v>0</v>
      </c>
      <c r="L290" s="116">
        <f t="shared" si="68"/>
        <v>0</v>
      </c>
      <c r="M290" s="111">
        <f t="shared" si="53"/>
        <v>0</v>
      </c>
      <c r="N290" s="111">
        <f t="shared" si="54"/>
        <v>0</v>
      </c>
    </row>
    <row r="291" spans="1:14" ht="27" customHeight="1">
      <c r="A291" s="114"/>
      <c r="B291" s="113">
        <v>32</v>
      </c>
      <c r="C291" s="113" t="s">
        <v>169</v>
      </c>
      <c r="D291" s="115"/>
      <c r="E291" s="116">
        <f>SUM(E292)</f>
        <v>18649</v>
      </c>
      <c r="F291" s="150">
        <f t="shared" si="57"/>
        <v>2475.147654124361</v>
      </c>
      <c r="G291" s="116">
        <f aca="true" t="shared" si="69" ref="G291:L291">SUM(G292)</f>
        <v>300000</v>
      </c>
      <c r="H291" s="116">
        <f t="shared" si="69"/>
        <v>39816.842524387816</v>
      </c>
      <c r="I291" s="121">
        <f t="shared" si="69"/>
        <v>0</v>
      </c>
      <c r="J291" s="121">
        <f t="shared" si="69"/>
        <v>0</v>
      </c>
      <c r="K291" s="116">
        <f t="shared" si="69"/>
        <v>0</v>
      </c>
      <c r="L291" s="116">
        <f t="shared" si="69"/>
        <v>0</v>
      </c>
      <c r="M291" s="111">
        <f t="shared" si="53"/>
        <v>0</v>
      </c>
      <c r="N291" s="111">
        <f t="shared" si="54"/>
        <v>0</v>
      </c>
    </row>
    <row r="292" spans="1:14" ht="27" customHeight="1">
      <c r="A292" s="114"/>
      <c r="B292" s="113" t="s">
        <v>14</v>
      </c>
      <c r="C292" s="113" t="s">
        <v>15</v>
      </c>
      <c r="D292" s="115"/>
      <c r="E292" s="116">
        <f>SUM(E293)</f>
        <v>18649</v>
      </c>
      <c r="F292" s="150">
        <f t="shared" si="57"/>
        <v>2475.147654124361</v>
      </c>
      <c r="G292" s="120">
        <v>300000</v>
      </c>
      <c r="H292" s="110">
        <f t="shared" si="58"/>
        <v>39816.842524387816</v>
      </c>
      <c r="I292" s="120">
        <v>0</v>
      </c>
      <c r="J292" s="120">
        <v>0</v>
      </c>
      <c r="K292" s="121">
        <f>SUM(K293)</f>
        <v>0</v>
      </c>
      <c r="L292" s="121">
        <f>SUM(L293)</f>
        <v>0</v>
      </c>
      <c r="M292" s="111">
        <f t="shared" si="53"/>
        <v>0</v>
      </c>
      <c r="N292" s="111">
        <f t="shared" si="54"/>
        <v>0</v>
      </c>
    </row>
    <row r="293" spans="1:14" ht="27" customHeight="1">
      <c r="A293" s="118"/>
      <c r="B293" s="118">
        <v>3232</v>
      </c>
      <c r="C293" s="118" t="s">
        <v>23</v>
      </c>
      <c r="D293" s="119">
        <v>11001</v>
      </c>
      <c r="E293" s="117">
        <v>18649</v>
      </c>
      <c r="F293" s="110">
        <f t="shared" si="57"/>
        <v>2475.147654124361</v>
      </c>
      <c r="G293" s="120">
        <v>0</v>
      </c>
      <c r="H293" s="110">
        <f t="shared" si="58"/>
        <v>0</v>
      </c>
      <c r="I293" s="120">
        <v>0</v>
      </c>
      <c r="J293" s="120">
        <v>0</v>
      </c>
      <c r="K293" s="120">
        <v>0</v>
      </c>
      <c r="L293" s="120">
        <v>0</v>
      </c>
      <c r="M293" s="111">
        <f t="shared" si="53"/>
        <v>0</v>
      </c>
      <c r="N293" s="111" t="e">
        <f t="shared" si="54"/>
        <v>#DIV/0!</v>
      </c>
    </row>
    <row r="294" spans="1:14" ht="27" customHeight="1">
      <c r="A294" s="172">
        <v>2403</v>
      </c>
      <c r="B294" s="173" t="s">
        <v>2</v>
      </c>
      <c r="C294" s="172" t="s">
        <v>321</v>
      </c>
      <c r="D294" s="173"/>
      <c r="E294" s="151">
        <f aca="true" t="shared" si="70" ref="E294:L294">SUM(E295+E300)</f>
        <v>257252</v>
      </c>
      <c r="F294" s="151">
        <f t="shared" si="70"/>
        <v>34143.20791027938</v>
      </c>
      <c r="G294" s="151">
        <f t="shared" si="70"/>
        <v>0</v>
      </c>
      <c r="H294" s="151">
        <f t="shared" si="70"/>
        <v>0</v>
      </c>
      <c r="I294" s="152">
        <f t="shared" si="70"/>
        <v>0</v>
      </c>
      <c r="J294" s="152">
        <f t="shared" si="70"/>
        <v>0</v>
      </c>
      <c r="K294" s="151">
        <f t="shared" si="70"/>
        <v>0</v>
      </c>
      <c r="L294" s="151">
        <f t="shared" si="70"/>
        <v>0</v>
      </c>
      <c r="M294" s="153">
        <f t="shared" si="53"/>
        <v>0</v>
      </c>
      <c r="N294" s="111" t="e">
        <f t="shared" si="54"/>
        <v>#DIV/0!</v>
      </c>
    </row>
    <row r="295" spans="1:14" ht="27" customHeight="1">
      <c r="A295" s="174" t="s">
        <v>322</v>
      </c>
      <c r="B295" s="175" t="s">
        <v>3</v>
      </c>
      <c r="C295" s="174" t="s">
        <v>323</v>
      </c>
      <c r="D295" s="176"/>
      <c r="E295" s="177">
        <f>E296</f>
        <v>4700</v>
      </c>
      <c r="F295" s="180">
        <f t="shared" si="57"/>
        <v>623.7971995487425</v>
      </c>
      <c r="G295" s="177">
        <f>G296</f>
        <v>0</v>
      </c>
      <c r="H295" s="179">
        <f t="shared" si="58"/>
        <v>0</v>
      </c>
      <c r="I295" s="177">
        <f>I296</f>
        <v>0</v>
      </c>
      <c r="J295" s="177">
        <f>J296</f>
        <v>0</v>
      </c>
      <c r="K295" s="177">
        <f>K296</f>
        <v>0</v>
      </c>
      <c r="L295" s="177">
        <f>L296</f>
        <v>0</v>
      </c>
      <c r="M295" s="178">
        <f t="shared" si="53"/>
        <v>0</v>
      </c>
      <c r="N295" s="111" t="e">
        <f t="shared" si="54"/>
        <v>#DIV/0!</v>
      </c>
    </row>
    <row r="296" spans="1:14" ht="27" customHeight="1">
      <c r="A296" s="114"/>
      <c r="B296" s="113">
        <v>4</v>
      </c>
      <c r="C296" s="113" t="s">
        <v>174</v>
      </c>
      <c r="D296" s="115"/>
      <c r="E296" s="116">
        <f>SUM(E297)</f>
        <v>4700</v>
      </c>
      <c r="F296" s="150">
        <f t="shared" si="57"/>
        <v>623.7971995487425</v>
      </c>
      <c r="G296" s="116">
        <f>SUM(G297)</f>
        <v>0</v>
      </c>
      <c r="H296" s="110">
        <f t="shared" si="58"/>
        <v>0</v>
      </c>
      <c r="I296" s="121">
        <f>SUM(I297)</f>
        <v>0</v>
      </c>
      <c r="J296" s="121">
        <f>SUM(J297)</f>
        <v>0</v>
      </c>
      <c r="K296" s="116">
        <f>SUM(K297)</f>
        <v>0</v>
      </c>
      <c r="L296" s="116">
        <f>SUM(L297)</f>
        <v>0</v>
      </c>
      <c r="M296" s="111">
        <f t="shared" si="53"/>
        <v>0</v>
      </c>
      <c r="N296" s="111" t="e">
        <f t="shared" si="54"/>
        <v>#DIV/0!</v>
      </c>
    </row>
    <row r="297" spans="1:14" ht="27" customHeight="1">
      <c r="A297" s="114"/>
      <c r="B297" s="113">
        <v>41</v>
      </c>
      <c r="C297" s="113" t="s">
        <v>175</v>
      </c>
      <c r="D297" s="115"/>
      <c r="E297" s="116">
        <f>E298</f>
        <v>4700</v>
      </c>
      <c r="F297" s="150">
        <f t="shared" si="57"/>
        <v>623.7971995487425</v>
      </c>
      <c r="G297" s="116">
        <f aca="true" t="shared" si="71" ref="G297:L298">G298</f>
        <v>0</v>
      </c>
      <c r="H297" s="110">
        <f t="shared" si="58"/>
        <v>0</v>
      </c>
      <c r="I297" s="121">
        <f t="shared" si="71"/>
        <v>0</v>
      </c>
      <c r="J297" s="121">
        <f t="shared" si="71"/>
        <v>0</v>
      </c>
      <c r="K297" s="116">
        <f t="shared" si="71"/>
        <v>0</v>
      </c>
      <c r="L297" s="116">
        <f t="shared" si="71"/>
        <v>0</v>
      </c>
      <c r="M297" s="111">
        <f t="shared" si="53"/>
        <v>0</v>
      </c>
      <c r="N297" s="111" t="e">
        <f t="shared" si="54"/>
        <v>#DIV/0!</v>
      </c>
    </row>
    <row r="298" spans="1:14" ht="27" customHeight="1">
      <c r="A298" s="114"/>
      <c r="B298" s="113" t="s">
        <v>26</v>
      </c>
      <c r="C298" s="113" t="s">
        <v>27</v>
      </c>
      <c r="D298" s="115"/>
      <c r="E298" s="116">
        <f>E299</f>
        <v>4700</v>
      </c>
      <c r="F298" s="150">
        <f t="shared" si="57"/>
        <v>623.7971995487425</v>
      </c>
      <c r="G298" s="117">
        <v>0</v>
      </c>
      <c r="H298" s="110">
        <f t="shared" si="58"/>
        <v>0</v>
      </c>
      <c r="I298" s="120">
        <v>0</v>
      </c>
      <c r="J298" s="120">
        <v>0</v>
      </c>
      <c r="K298" s="116">
        <f t="shared" si="71"/>
        <v>0</v>
      </c>
      <c r="L298" s="116">
        <f t="shared" si="71"/>
        <v>0</v>
      </c>
      <c r="M298" s="111">
        <f t="shared" si="53"/>
        <v>0</v>
      </c>
      <c r="N298" s="111" t="e">
        <f t="shared" si="54"/>
        <v>#DIV/0!</v>
      </c>
    </row>
    <row r="299" spans="1:14" ht="27" customHeight="1">
      <c r="A299" s="118"/>
      <c r="B299" s="118">
        <v>4126</v>
      </c>
      <c r="C299" s="118" t="s">
        <v>324</v>
      </c>
      <c r="D299" s="119">
        <v>48006</v>
      </c>
      <c r="E299" s="117">
        <v>4700</v>
      </c>
      <c r="F299" s="110">
        <f t="shared" si="57"/>
        <v>623.7971995487425</v>
      </c>
      <c r="G299" s="120"/>
      <c r="H299" s="110">
        <f t="shared" si="58"/>
        <v>0</v>
      </c>
      <c r="I299" s="120"/>
      <c r="J299" s="120"/>
      <c r="K299" s="120">
        <v>0</v>
      </c>
      <c r="L299" s="120">
        <v>0</v>
      </c>
      <c r="M299" s="111">
        <f t="shared" si="53"/>
        <v>0</v>
      </c>
      <c r="N299" s="111" t="e">
        <f t="shared" si="54"/>
        <v>#DIV/0!</v>
      </c>
    </row>
    <row r="300" spans="1:14" ht="27" customHeight="1">
      <c r="A300" s="174" t="s">
        <v>325</v>
      </c>
      <c r="B300" s="175" t="s">
        <v>3</v>
      </c>
      <c r="C300" s="174" t="s">
        <v>326</v>
      </c>
      <c r="D300" s="176"/>
      <c r="E300" s="177">
        <f>E301+E305</f>
        <v>252552</v>
      </c>
      <c r="F300" s="180">
        <f t="shared" si="57"/>
        <v>33519.41071073063</v>
      </c>
      <c r="G300" s="177">
        <f>G301+G305</f>
        <v>0</v>
      </c>
      <c r="H300" s="179">
        <f t="shared" si="58"/>
        <v>0</v>
      </c>
      <c r="I300" s="177">
        <f>I301+I305</f>
        <v>0</v>
      </c>
      <c r="J300" s="177">
        <f>J301+J305</f>
        <v>0</v>
      </c>
      <c r="K300" s="177">
        <f>K301+K305</f>
        <v>0</v>
      </c>
      <c r="L300" s="177">
        <f>L301+L305</f>
        <v>0</v>
      </c>
      <c r="M300" s="178">
        <f t="shared" si="53"/>
        <v>0</v>
      </c>
      <c r="N300" s="111" t="e">
        <f t="shared" si="54"/>
        <v>#DIV/0!</v>
      </c>
    </row>
    <row r="301" spans="1:14" ht="27" customHeight="1">
      <c r="A301" s="114"/>
      <c r="B301" s="113">
        <v>3</v>
      </c>
      <c r="C301" s="113" t="s">
        <v>170</v>
      </c>
      <c r="D301" s="115"/>
      <c r="E301" s="116">
        <f>SUM(E302,E465)</f>
        <v>252552</v>
      </c>
      <c r="F301" s="150">
        <f t="shared" si="57"/>
        <v>33519.41071073063</v>
      </c>
      <c r="G301" s="116">
        <f>SUM(G302,G465)</f>
        <v>0</v>
      </c>
      <c r="H301" s="110">
        <f t="shared" si="58"/>
        <v>0</v>
      </c>
      <c r="I301" s="121">
        <f>SUM(I302,I465)</f>
        <v>0</v>
      </c>
      <c r="J301" s="121">
        <f>SUM(J302,J465)</f>
        <v>0</v>
      </c>
      <c r="K301" s="116">
        <f>SUM(K302,K465)</f>
        <v>0</v>
      </c>
      <c r="L301" s="116">
        <f>SUM(L302,L465)</f>
        <v>0</v>
      </c>
      <c r="M301" s="111">
        <f t="shared" si="53"/>
        <v>0</v>
      </c>
      <c r="N301" s="111" t="e">
        <f t="shared" si="54"/>
        <v>#DIV/0!</v>
      </c>
    </row>
    <row r="302" spans="1:14" ht="27" customHeight="1">
      <c r="A302" s="114"/>
      <c r="B302" s="113">
        <v>32</v>
      </c>
      <c r="C302" s="113" t="s">
        <v>169</v>
      </c>
      <c r="D302" s="115"/>
      <c r="E302" s="116">
        <f>SUM(E303)</f>
        <v>252552</v>
      </c>
      <c r="F302" s="150">
        <f t="shared" si="57"/>
        <v>33519.41071073063</v>
      </c>
      <c r="G302" s="116">
        <f>SUM(G303)</f>
        <v>0</v>
      </c>
      <c r="H302" s="110">
        <f t="shared" si="58"/>
        <v>0</v>
      </c>
      <c r="I302" s="121">
        <f>SUM(I303)</f>
        <v>0</v>
      </c>
      <c r="J302" s="121">
        <f>SUM(J303)</f>
        <v>0</v>
      </c>
      <c r="K302" s="116">
        <f>SUM(K303)</f>
        <v>0</v>
      </c>
      <c r="L302" s="116">
        <f>SUM(L303)</f>
        <v>0</v>
      </c>
      <c r="M302" s="111">
        <f t="shared" si="53"/>
        <v>0</v>
      </c>
      <c r="N302" s="111" t="e">
        <f t="shared" si="54"/>
        <v>#DIV/0!</v>
      </c>
    </row>
    <row r="303" spans="1:14" ht="27" customHeight="1">
      <c r="A303" s="114"/>
      <c r="B303" s="113" t="s">
        <v>14</v>
      </c>
      <c r="C303" s="113" t="s">
        <v>15</v>
      </c>
      <c r="D303" s="115"/>
      <c r="E303" s="116">
        <f>SUM(E304)</f>
        <v>252552</v>
      </c>
      <c r="F303" s="150">
        <f t="shared" si="57"/>
        <v>33519.41071073063</v>
      </c>
      <c r="G303" s="120">
        <v>0</v>
      </c>
      <c r="H303" s="110">
        <f t="shared" si="58"/>
        <v>0</v>
      </c>
      <c r="I303" s="120">
        <v>0</v>
      </c>
      <c r="J303" s="120">
        <v>0</v>
      </c>
      <c r="K303" s="121">
        <f>SUM(K304)</f>
        <v>0</v>
      </c>
      <c r="L303" s="121">
        <f>SUM(L304)</f>
        <v>0</v>
      </c>
      <c r="M303" s="111">
        <f t="shared" si="53"/>
        <v>0</v>
      </c>
      <c r="N303" s="111" t="e">
        <f t="shared" si="54"/>
        <v>#DIV/0!</v>
      </c>
    </row>
    <row r="304" spans="1:14" ht="27" customHeight="1">
      <c r="A304" s="118"/>
      <c r="B304" s="118">
        <v>3232</v>
      </c>
      <c r="C304" s="118" t="s">
        <v>23</v>
      </c>
      <c r="D304" s="119">
        <v>55235</v>
      </c>
      <c r="E304" s="117">
        <v>252552</v>
      </c>
      <c r="F304" s="110">
        <f t="shared" si="57"/>
        <v>33519.41071073063</v>
      </c>
      <c r="G304" s="120"/>
      <c r="H304" s="110">
        <f t="shared" si="58"/>
        <v>0</v>
      </c>
      <c r="I304" s="120">
        <v>0</v>
      </c>
      <c r="J304" s="120">
        <v>0</v>
      </c>
      <c r="K304" s="120">
        <v>0</v>
      </c>
      <c r="L304" s="120">
        <v>0</v>
      </c>
      <c r="M304" s="111">
        <f t="shared" si="53"/>
        <v>0</v>
      </c>
      <c r="N304" s="111" t="e">
        <f t="shared" si="54"/>
        <v>#DIV/0!</v>
      </c>
    </row>
    <row r="305" spans="1:14" ht="27" customHeight="1">
      <c r="A305" s="114"/>
      <c r="B305" s="113">
        <v>4</v>
      </c>
      <c r="C305" s="113" t="s">
        <v>174</v>
      </c>
      <c r="D305" s="115"/>
      <c r="E305" s="116">
        <f>SUM(E306)</f>
        <v>0</v>
      </c>
      <c r="F305" s="110">
        <f t="shared" si="57"/>
        <v>0</v>
      </c>
      <c r="G305" s="116">
        <f>SUM(G306)</f>
        <v>0</v>
      </c>
      <c r="H305" s="110">
        <f t="shared" si="58"/>
        <v>0</v>
      </c>
      <c r="I305" s="121">
        <f>SUM(I306)</f>
        <v>0</v>
      </c>
      <c r="J305" s="121">
        <f>SUM(J306)</f>
        <v>0</v>
      </c>
      <c r="K305" s="116">
        <f>SUM(K306)</f>
        <v>0</v>
      </c>
      <c r="L305" s="116">
        <f>SUM(L306)</f>
        <v>0</v>
      </c>
      <c r="M305" s="111" t="e">
        <f t="shared" si="53"/>
        <v>#DIV/0!</v>
      </c>
      <c r="N305" s="111" t="e">
        <f t="shared" si="54"/>
        <v>#DIV/0!</v>
      </c>
    </row>
    <row r="306" spans="1:14" ht="27" customHeight="1">
      <c r="A306" s="114"/>
      <c r="B306" s="113">
        <v>45</v>
      </c>
      <c r="C306" s="113" t="s">
        <v>327</v>
      </c>
      <c r="D306" s="115"/>
      <c r="E306" s="116">
        <f>SUM(E307,)</f>
        <v>0</v>
      </c>
      <c r="F306" s="110">
        <f t="shared" si="57"/>
        <v>0</v>
      </c>
      <c r="G306" s="121">
        <f>SUM(G307,)</f>
        <v>0</v>
      </c>
      <c r="H306" s="110">
        <f t="shared" si="58"/>
        <v>0</v>
      </c>
      <c r="I306" s="121">
        <f>SUM(I307)</f>
        <v>0</v>
      </c>
      <c r="J306" s="121">
        <f>SUM(J307)</f>
        <v>0</v>
      </c>
      <c r="K306" s="121">
        <f>SUM(K307,)</f>
        <v>0</v>
      </c>
      <c r="L306" s="121">
        <f>SUM(L307,)</f>
        <v>0</v>
      </c>
      <c r="M306" s="111" t="e">
        <f t="shared" si="53"/>
        <v>#DIV/0!</v>
      </c>
      <c r="N306" s="111" t="e">
        <f t="shared" si="54"/>
        <v>#DIV/0!</v>
      </c>
    </row>
    <row r="307" spans="1:14" ht="27" customHeight="1">
      <c r="A307" s="114"/>
      <c r="B307" s="113">
        <v>451</v>
      </c>
      <c r="C307" s="113" t="s">
        <v>328</v>
      </c>
      <c r="D307" s="115"/>
      <c r="E307" s="116">
        <f>SUM(E308,E309)</f>
        <v>0</v>
      </c>
      <c r="F307" s="110">
        <f t="shared" si="57"/>
        <v>0</v>
      </c>
      <c r="G307" s="120">
        <v>0</v>
      </c>
      <c r="H307" s="110">
        <f t="shared" si="58"/>
        <v>0</v>
      </c>
      <c r="I307" s="120">
        <v>0</v>
      </c>
      <c r="J307" s="120">
        <v>0</v>
      </c>
      <c r="K307" s="121">
        <f>SUM(K308)</f>
        <v>0</v>
      </c>
      <c r="L307" s="121">
        <f>SUM(L308)</f>
        <v>0</v>
      </c>
      <c r="M307" s="111" t="e">
        <f t="shared" si="53"/>
        <v>#DIV/0!</v>
      </c>
      <c r="N307" s="111" t="e">
        <f t="shared" si="54"/>
        <v>#DIV/0!</v>
      </c>
    </row>
    <row r="308" spans="1:14" ht="27" customHeight="1">
      <c r="A308" s="118"/>
      <c r="B308" s="118">
        <v>4511</v>
      </c>
      <c r="C308" s="118" t="s">
        <v>328</v>
      </c>
      <c r="D308" s="119">
        <v>55235</v>
      </c>
      <c r="E308" s="117">
        <v>0</v>
      </c>
      <c r="F308" s="110">
        <f t="shared" si="57"/>
        <v>0</v>
      </c>
      <c r="G308" s="120"/>
      <c r="H308" s="110">
        <f t="shared" si="58"/>
        <v>0</v>
      </c>
      <c r="I308" s="120"/>
      <c r="J308" s="120"/>
      <c r="K308" s="120">
        <v>0</v>
      </c>
      <c r="L308" s="120">
        <v>0</v>
      </c>
      <c r="M308" s="111" t="e">
        <f t="shared" si="53"/>
        <v>#DIV/0!</v>
      </c>
      <c r="N308" s="111" t="e">
        <f t="shared" si="54"/>
        <v>#DIV/0!</v>
      </c>
    </row>
    <row r="309" spans="1:14" ht="27" customHeight="1">
      <c r="A309" s="118"/>
      <c r="B309" s="118">
        <v>4511</v>
      </c>
      <c r="C309" s="118" t="s">
        <v>328</v>
      </c>
      <c r="D309" s="119">
        <v>53061</v>
      </c>
      <c r="E309" s="117">
        <v>0</v>
      </c>
      <c r="F309" s="110">
        <f t="shared" si="57"/>
        <v>0</v>
      </c>
      <c r="G309" s="120"/>
      <c r="H309" s="110">
        <f t="shared" si="58"/>
        <v>0</v>
      </c>
      <c r="I309" s="120"/>
      <c r="J309" s="120"/>
      <c r="K309" s="120">
        <v>0</v>
      </c>
      <c r="L309" s="120">
        <v>0</v>
      </c>
      <c r="M309" s="111" t="e">
        <f t="shared" si="53"/>
        <v>#DIV/0!</v>
      </c>
      <c r="N309" s="111" t="e">
        <f t="shared" si="54"/>
        <v>#DIV/0!</v>
      </c>
    </row>
    <row r="310" spans="1:14" ht="27" customHeight="1">
      <c r="A310" s="172">
        <v>2405</v>
      </c>
      <c r="B310" s="173" t="s">
        <v>2</v>
      </c>
      <c r="C310" s="172" t="s">
        <v>329</v>
      </c>
      <c r="D310" s="173"/>
      <c r="E310" s="151">
        <f aca="true" t="shared" si="72" ref="E310:L310">SUM(E311+E320)</f>
        <v>57702</v>
      </c>
      <c r="F310" s="151">
        <f t="shared" si="72"/>
        <v>7658.371491140752</v>
      </c>
      <c r="G310" s="151">
        <f t="shared" si="72"/>
        <v>120000</v>
      </c>
      <c r="H310" s="151">
        <f t="shared" si="72"/>
        <v>15926.737009755125</v>
      </c>
      <c r="I310" s="152">
        <f t="shared" si="72"/>
        <v>19740.39</v>
      </c>
      <c r="J310" s="152">
        <f t="shared" si="72"/>
        <v>2620</v>
      </c>
      <c r="K310" s="151">
        <f t="shared" si="72"/>
        <v>1990</v>
      </c>
      <c r="L310" s="151">
        <f t="shared" si="72"/>
        <v>1990</v>
      </c>
      <c r="M310" s="153">
        <f t="shared" si="53"/>
        <v>34.21092856400125</v>
      </c>
      <c r="N310" s="111">
        <f t="shared" si="54"/>
        <v>16.450325000000003</v>
      </c>
    </row>
    <row r="311" spans="1:14" ht="27" customHeight="1">
      <c r="A311" s="174" t="s">
        <v>332</v>
      </c>
      <c r="B311" s="175" t="s">
        <v>3</v>
      </c>
      <c r="C311" s="174" t="s">
        <v>333</v>
      </c>
      <c r="D311" s="176"/>
      <c r="E311" s="177">
        <f>E312</f>
        <v>44698</v>
      </c>
      <c r="F311" s="180">
        <f t="shared" si="57"/>
        <v>5932.444090516955</v>
      </c>
      <c r="G311" s="177">
        <f aca="true" t="shared" si="73" ref="G311:L312">G312</f>
        <v>110000</v>
      </c>
      <c r="H311" s="177">
        <f t="shared" si="73"/>
        <v>14599.508925608865</v>
      </c>
      <c r="I311" s="177">
        <f t="shared" si="73"/>
        <v>4972.77</v>
      </c>
      <c r="J311" s="177">
        <f t="shared" si="73"/>
        <v>660</v>
      </c>
      <c r="K311" s="177">
        <f t="shared" si="73"/>
        <v>660</v>
      </c>
      <c r="L311" s="177">
        <f t="shared" si="73"/>
        <v>660</v>
      </c>
      <c r="M311" s="178">
        <f t="shared" si="53"/>
        <v>11.125262875296436</v>
      </c>
      <c r="N311" s="111">
        <f t="shared" si="54"/>
        <v>4.520700000000001</v>
      </c>
    </row>
    <row r="312" spans="1:14" ht="27" customHeight="1">
      <c r="A312" s="114"/>
      <c r="B312" s="113">
        <v>4</v>
      </c>
      <c r="C312" s="113" t="s">
        <v>174</v>
      </c>
      <c r="D312" s="115"/>
      <c r="E312" s="116">
        <f>E313</f>
        <v>44698</v>
      </c>
      <c r="F312" s="150">
        <f t="shared" si="57"/>
        <v>5932.444090516955</v>
      </c>
      <c r="G312" s="116">
        <f t="shared" si="73"/>
        <v>110000</v>
      </c>
      <c r="H312" s="116">
        <f t="shared" si="73"/>
        <v>14599.508925608865</v>
      </c>
      <c r="I312" s="121">
        <f t="shared" si="73"/>
        <v>4972.77</v>
      </c>
      <c r="J312" s="121">
        <f t="shared" si="73"/>
        <v>660</v>
      </c>
      <c r="K312" s="116">
        <f>K313</f>
        <v>660</v>
      </c>
      <c r="L312" s="116">
        <f>L313</f>
        <v>660</v>
      </c>
      <c r="M312" s="111">
        <f t="shared" si="53"/>
        <v>11.125262875296436</v>
      </c>
      <c r="N312" s="111">
        <f t="shared" si="54"/>
        <v>4.520700000000001</v>
      </c>
    </row>
    <row r="313" spans="1:14" ht="27" customHeight="1">
      <c r="A313" s="114"/>
      <c r="B313" s="113">
        <v>42</v>
      </c>
      <c r="C313" s="113" t="s">
        <v>173</v>
      </c>
      <c r="D313" s="115"/>
      <c r="E313" s="116">
        <f>E314+E318</f>
        <v>44698</v>
      </c>
      <c r="F313" s="150">
        <f>SUM(F314+F318)</f>
        <v>5932.444090516954</v>
      </c>
      <c r="G313" s="116">
        <f>G314+G318</f>
        <v>110000</v>
      </c>
      <c r="H313" s="116">
        <f>H314+H318</f>
        <v>14599.508925608865</v>
      </c>
      <c r="I313" s="121">
        <f>I314</f>
        <v>4972.77</v>
      </c>
      <c r="J313" s="121">
        <f>J314</f>
        <v>660</v>
      </c>
      <c r="K313" s="116">
        <v>660</v>
      </c>
      <c r="L313" s="116">
        <v>660</v>
      </c>
      <c r="M313" s="111">
        <f t="shared" si="53"/>
        <v>11.125262875296436</v>
      </c>
      <c r="N313" s="111">
        <f t="shared" si="54"/>
        <v>4.520700000000001</v>
      </c>
    </row>
    <row r="314" spans="1:14" ht="27" customHeight="1">
      <c r="A314" s="114"/>
      <c r="B314" s="113">
        <v>422</v>
      </c>
      <c r="C314" s="113" t="s">
        <v>330</v>
      </c>
      <c r="D314" s="115"/>
      <c r="E314" s="116">
        <f>SUM(E315:E317)</f>
        <v>43350</v>
      </c>
      <c r="F314" s="150">
        <f>SUM(F315:F317)</f>
        <v>5753.5337447740385</v>
      </c>
      <c r="G314" s="116">
        <f>SUM(G315:G317)</f>
        <v>110000</v>
      </c>
      <c r="H314" s="116">
        <f>SUM(H315:H317)</f>
        <v>14599.508925608865</v>
      </c>
      <c r="I314" s="120">
        <v>4972.77</v>
      </c>
      <c r="J314" s="120">
        <v>660</v>
      </c>
      <c r="K314" s="116"/>
      <c r="L314" s="116"/>
      <c r="M314" s="111">
        <f aca="true" t="shared" si="74" ref="M314:M374">I314/E314*100</f>
        <v>11.471211072664362</v>
      </c>
      <c r="N314" s="111">
        <f t="shared" si="54"/>
        <v>4.520700000000001</v>
      </c>
    </row>
    <row r="315" spans="1:14" ht="27" customHeight="1">
      <c r="A315" s="118"/>
      <c r="B315" s="118" t="s">
        <v>24</v>
      </c>
      <c r="C315" s="118" t="s">
        <v>25</v>
      </c>
      <c r="D315" s="119">
        <v>32300</v>
      </c>
      <c r="E315" s="117">
        <v>0</v>
      </c>
      <c r="F315" s="110">
        <f t="shared" si="57"/>
        <v>0</v>
      </c>
      <c r="G315" s="120">
        <v>5000</v>
      </c>
      <c r="H315" s="110">
        <f t="shared" si="58"/>
        <v>663.6140420731302</v>
      </c>
      <c r="I315" s="120"/>
      <c r="J315" s="120"/>
      <c r="K315" s="120"/>
      <c r="L315" s="120"/>
      <c r="M315" s="111" t="e">
        <f t="shared" si="74"/>
        <v>#DIV/0!</v>
      </c>
      <c r="N315" s="111">
        <f t="shared" si="54"/>
        <v>0</v>
      </c>
    </row>
    <row r="316" spans="1:14" ht="27" customHeight="1">
      <c r="A316" s="118"/>
      <c r="B316" s="118" t="s">
        <v>24</v>
      </c>
      <c r="C316" s="118" t="s">
        <v>25</v>
      </c>
      <c r="D316" s="119">
        <v>55263</v>
      </c>
      <c r="E316" s="117">
        <v>37725</v>
      </c>
      <c r="F316" s="110">
        <f t="shared" si="57"/>
        <v>5006.967947441767</v>
      </c>
      <c r="G316" s="120">
        <v>105000</v>
      </c>
      <c r="H316" s="110">
        <f t="shared" si="58"/>
        <v>13935.894883535735</v>
      </c>
      <c r="I316" s="120"/>
      <c r="J316" s="120"/>
      <c r="K316" s="120"/>
      <c r="L316" s="120"/>
      <c r="M316" s="111">
        <f t="shared" si="74"/>
        <v>0</v>
      </c>
      <c r="N316" s="111">
        <f t="shared" si="54"/>
        <v>0</v>
      </c>
    </row>
    <row r="317" spans="1:14" ht="27" customHeight="1">
      <c r="A317" s="118"/>
      <c r="B317" s="118">
        <v>4223</v>
      </c>
      <c r="C317" s="118" t="s">
        <v>60</v>
      </c>
      <c r="D317" s="119">
        <v>32300</v>
      </c>
      <c r="E317" s="117">
        <v>5625</v>
      </c>
      <c r="F317" s="110">
        <f t="shared" si="57"/>
        <v>746.5657973322715</v>
      </c>
      <c r="G317" s="120">
        <v>0</v>
      </c>
      <c r="H317" s="110">
        <f t="shared" si="58"/>
        <v>0</v>
      </c>
      <c r="I317" s="120"/>
      <c r="J317" s="120"/>
      <c r="K317" s="120"/>
      <c r="L317" s="120"/>
      <c r="M317" s="111">
        <f t="shared" si="74"/>
        <v>0</v>
      </c>
      <c r="N317" s="111" t="e">
        <f t="shared" si="54"/>
        <v>#DIV/0!</v>
      </c>
    </row>
    <row r="318" spans="1:14" ht="27" customHeight="1">
      <c r="A318" s="114"/>
      <c r="B318" s="113">
        <v>426</v>
      </c>
      <c r="C318" s="113" t="s">
        <v>330</v>
      </c>
      <c r="D318" s="115"/>
      <c r="E318" s="116">
        <f>E319</f>
        <v>1348</v>
      </c>
      <c r="F318" s="150">
        <f t="shared" si="57"/>
        <v>178.91034574291592</v>
      </c>
      <c r="G318" s="116">
        <v>0</v>
      </c>
      <c r="H318" s="110">
        <f t="shared" si="58"/>
        <v>0</v>
      </c>
      <c r="I318" s="121"/>
      <c r="J318" s="121"/>
      <c r="K318" s="116"/>
      <c r="L318" s="116"/>
      <c r="M318" s="111">
        <f t="shared" si="74"/>
        <v>0</v>
      </c>
      <c r="N318" s="111" t="e">
        <f t="shared" si="54"/>
        <v>#DIV/0!</v>
      </c>
    </row>
    <row r="319" spans="1:14" ht="27" customHeight="1">
      <c r="A319" s="118"/>
      <c r="B319" s="118">
        <v>4262</v>
      </c>
      <c r="C319" s="118" t="s">
        <v>331</v>
      </c>
      <c r="D319" s="119">
        <v>32300</v>
      </c>
      <c r="E319" s="117">
        <v>1348</v>
      </c>
      <c r="F319" s="110">
        <f t="shared" si="57"/>
        <v>178.91034574291592</v>
      </c>
      <c r="G319" s="120"/>
      <c r="H319" s="110">
        <f t="shared" si="58"/>
        <v>0</v>
      </c>
      <c r="I319" s="120"/>
      <c r="J319" s="120"/>
      <c r="K319" s="120"/>
      <c r="L319" s="120"/>
      <c r="M319" s="111">
        <f t="shared" si="74"/>
        <v>0</v>
      </c>
      <c r="N319" s="111" t="e">
        <f t="shared" si="54"/>
        <v>#DIV/0!</v>
      </c>
    </row>
    <row r="320" spans="1:14" ht="27" customHeight="1">
      <c r="A320" s="174" t="s">
        <v>340</v>
      </c>
      <c r="B320" s="175" t="s">
        <v>3</v>
      </c>
      <c r="C320" s="174" t="s">
        <v>341</v>
      </c>
      <c r="D320" s="176"/>
      <c r="E320" s="177">
        <f aca="true" t="shared" si="75" ref="E320:H322">E321</f>
        <v>13004</v>
      </c>
      <c r="F320" s="180">
        <f t="shared" si="57"/>
        <v>1725.9274006237972</v>
      </c>
      <c r="G320" s="177">
        <f t="shared" si="75"/>
        <v>10000</v>
      </c>
      <c r="H320" s="177">
        <f t="shared" si="75"/>
        <v>1327.2280841462607</v>
      </c>
      <c r="I320" s="177">
        <f aca="true" t="shared" si="76" ref="I320:L322">I321</f>
        <v>14767.619999999999</v>
      </c>
      <c r="J320" s="177">
        <f t="shared" si="76"/>
        <v>1960</v>
      </c>
      <c r="K320" s="177">
        <f t="shared" si="76"/>
        <v>1330</v>
      </c>
      <c r="L320" s="177">
        <f t="shared" si="76"/>
        <v>1330</v>
      </c>
      <c r="M320" s="178">
        <f t="shared" si="74"/>
        <v>113.56213472777605</v>
      </c>
      <c r="N320" s="111">
        <f t="shared" si="54"/>
        <v>147.6762</v>
      </c>
    </row>
    <row r="321" spans="1:14" ht="27" customHeight="1">
      <c r="A321" s="114"/>
      <c r="B321" s="113">
        <v>4</v>
      </c>
      <c r="C321" s="113" t="s">
        <v>174</v>
      </c>
      <c r="D321" s="115"/>
      <c r="E321" s="116">
        <f t="shared" si="75"/>
        <v>13004</v>
      </c>
      <c r="F321" s="150">
        <f t="shared" si="57"/>
        <v>1725.9274006237972</v>
      </c>
      <c r="G321" s="116">
        <f t="shared" si="75"/>
        <v>10000</v>
      </c>
      <c r="H321" s="116">
        <f t="shared" si="75"/>
        <v>1327.2280841462607</v>
      </c>
      <c r="I321" s="121">
        <f t="shared" si="76"/>
        <v>14767.619999999999</v>
      </c>
      <c r="J321" s="121">
        <f t="shared" si="76"/>
        <v>1960</v>
      </c>
      <c r="K321" s="116">
        <f t="shared" si="76"/>
        <v>1330</v>
      </c>
      <c r="L321" s="116">
        <f t="shared" si="76"/>
        <v>1330</v>
      </c>
      <c r="M321" s="111">
        <f t="shared" si="74"/>
        <v>113.56213472777605</v>
      </c>
      <c r="N321" s="111">
        <f t="shared" si="54"/>
        <v>147.6762</v>
      </c>
    </row>
    <row r="322" spans="1:14" ht="27" customHeight="1">
      <c r="A322" s="114"/>
      <c r="B322" s="113">
        <v>42</v>
      </c>
      <c r="C322" s="113" t="s">
        <v>173</v>
      </c>
      <c r="D322" s="115"/>
      <c r="E322" s="116">
        <f t="shared" si="75"/>
        <v>13004</v>
      </c>
      <c r="F322" s="150">
        <f aca="true" t="shared" si="77" ref="F322:F374">E322/7.5345</f>
        <v>1725.9274006237972</v>
      </c>
      <c r="G322" s="116">
        <f t="shared" si="75"/>
        <v>10000</v>
      </c>
      <c r="H322" s="116">
        <f t="shared" si="75"/>
        <v>1327.2280841462607</v>
      </c>
      <c r="I322" s="121">
        <f t="shared" si="76"/>
        <v>14767.619999999999</v>
      </c>
      <c r="J322" s="121">
        <f t="shared" si="76"/>
        <v>1960</v>
      </c>
      <c r="K322" s="116">
        <v>1330</v>
      </c>
      <c r="L322" s="116">
        <v>1330</v>
      </c>
      <c r="M322" s="111">
        <f t="shared" si="74"/>
        <v>113.56213472777605</v>
      </c>
      <c r="N322" s="111">
        <f t="shared" si="54"/>
        <v>147.6762</v>
      </c>
    </row>
    <row r="323" spans="1:14" ht="27" customHeight="1">
      <c r="A323" s="114"/>
      <c r="B323" s="113" t="s">
        <v>61</v>
      </c>
      <c r="C323" s="113" t="s">
        <v>62</v>
      </c>
      <c r="D323" s="115"/>
      <c r="E323" s="116">
        <f aca="true" t="shared" si="78" ref="E323:J323">SUM(E324:E327)</f>
        <v>13004</v>
      </c>
      <c r="F323" s="150">
        <f t="shared" si="78"/>
        <v>1725.9274006237972</v>
      </c>
      <c r="G323" s="121">
        <f t="shared" si="78"/>
        <v>10000</v>
      </c>
      <c r="H323" s="121">
        <f t="shared" si="78"/>
        <v>1327.2280841462607</v>
      </c>
      <c r="I323" s="121">
        <f t="shared" si="78"/>
        <v>14767.619999999999</v>
      </c>
      <c r="J323" s="121">
        <f t="shared" si="78"/>
        <v>1960</v>
      </c>
      <c r="K323" s="121"/>
      <c r="L323" s="121"/>
      <c r="M323" s="111">
        <f t="shared" si="74"/>
        <v>113.56213472777605</v>
      </c>
      <c r="N323" s="111">
        <f t="shared" si="54"/>
        <v>147.6762</v>
      </c>
    </row>
    <row r="324" spans="1:14" ht="27" customHeight="1">
      <c r="A324" s="118"/>
      <c r="B324" s="118" t="s">
        <v>63</v>
      </c>
      <c r="C324" s="118" t="s">
        <v>64</v>
      </c>
      <c r="D324" s="119">
        <v>11001</v>
      </c>
      <c r="E324" s="117">
        <v>4000</v>
      </c>
      <c r="F324" s="110">
        <f t="shared" si="77"/>
        <v>530.8912336585042</v>
      </c>
      <c r="G324" s="120">
        <v>0</v>
      </c>
      <c r="H324" s="110">
        <f aca="true" t="shared" si="79" ref="H324:H357">G324/7.5345</f>
        <v>0</v>
      </c>
      <c r="I324" s="120">
        <v>4746.73</v>
      </c>
      <c r="J324" s="120">
        <v>630</v>
      </c>
      <c r="K324" s="120"/>
      <c r="L324" s="120"/>
      <c r="M324" s="111">
        <f t="shared" si="74"/>
        <v>118.66824999999999</v>
      </c>
      <c r="N324" s="111" t="e">
        <f t="shared" si="54"/>
        <v>#DIV/0!</v>
      </c>
    </row>
    <row r="325" spans="1:14" ht="27" customHeight="1">
      <c r="A325" s="118"/>
      <c r="B325" s="118" t="s">
        <v>63</v>
      </c>
      <c r="C325" s="118" t="s">
        <v>64</v>
      </c>
      <c r="D325" s="119">
        <v>32300</v>
      </c>
      <c r="E325" s="117">
        <v>2776</v>
      </c>
      <c r="F325" s="110">
        <f t="shared" si="77"/>
        <v>368.4385161590019</v>
      </c>
      <c r="G325" s="120">
        <v>3000</v>
      </c>
      <c r="H325" s="110">
        <f t="shared" si="79"/>
        <v>398.1684252438781</v>
      </c>
      <c r="I325" s="120">
        <v>3013.8</v>
      </c>
      <c r="J325" s="120">
        <v>400</v>
      </c>
      <c r="K325" s="120"/>
      <c r="L325" s="120"/>
      <c r="M325" s="111">
        <f t="shared" si="74"/>
        <v>108.56628242074929</v>
      </c>
      <c r="N325" s="111">
        <f aca="true" t="shared" si="80" ref="N325:N374">J325/H325*100</f>
        <v>100.46000000000002</v>
      </c>
    </row>
    <row r="326" spans="1:14" ht="27" customHeight="1">
      <c r="A326" s="118"/>
      <c r="B326" s="118" t="s">
        <v>63</v>
      </c>
      <c r="C326" s="118" t="s">
        <v>64</v>
      </c>
      <c r="D326" s="119">
        <v>53082</v>
      </c>
      <c r="E326" s="117">
        <v>5000</v>
      </c>
      <c r="F326" s="110">
        <f t="shared" si="77"/>
        <v>663.6140420731302</v>
      </c>
      <c r="G326" s="120">
        <v>5000</v>
      </c>
      <c r="H326" s="110">
        <f t="shared" si="79"/>
        <v>663.6140420731302</v>
      </c>
      <c r="I326" s="120">
        <v>4972.77</v>
      </c>
      <c r="J326" s="120">
        <v>660</v>
      </c>
      <c r="K326" s="120"/>
      <c r="L326" s="120"/>
      <c r="M326" s="111">
        <f t="shared" si="74"/>
        <v>99.45540000000001</v>
      </c>
      <c r="N326" s="111">
        <f t="shared" si="80"/>
        <v>99.45540000000001</v>
      </c>
    </row>
    <row r="327" spans="1:14" ht="27" customHeight="1">
      <c r="A327" s="118"/>
      <c r="B327" s="118">
        <v>4241</v>
      </c>
      <c r="C327" s="118" t="s">
        <v>64</v>
      </c>
      <c r="D327" s="119">
        <v>62300</v>
      </c>
      <c r="E327" s="117">
        <v>1228</v>
      </c>
      <c r="F327" s="110">
        <f t="shared" si="77"/>
        <v>162.9836087331608</v>
      </c>
      <c r="G327" s="120">
        <v>2000</v>
      </c>
      <c r="H327" s="110">
        <f t="shared" si="79"/>
        <v>265.4456168292521</v>
      </c>
      <c r="I327" s="120">
        <v>2034.32</v>
      </c>
      <c r="J327" s="120">
        <v>270</v>
      </c>
      <c r="K327" s="120"/>
      <c r="L327" s="120"/>
      <c r="M327" s="111">
        <f t="shared" si="74"/>
        <v>165.66123778501628</v>
      </c>
      <c r="N327" s="111">
        <f t="shared" si="80"/>
        <v>101.71575</v>
      </c>
    </row>
    <row r="328" spans="1:14" ht="27" customHeight="1">
      <c r="A328" s="172">
        <v>9059</v>
      </c>
      <c r="B328" s="173" t="s">
        <v>2</v>
      </c>
      <c r="C328" s="172" t="s">
        <v>343</v>
      </c>
      <c r="D328" s="173"/>
      <c r="E328" s="151">
        <f>SUM(E329)</f>
        <v>83015</v>
      </c>
      <c r="F328" s="151">
        <f t="shared" si="77"/>
        <v>11017.983940540182</v>
      </c>
      <c r="G328" s="151">
        <f aca="true" t="shared" si="81" ref="G328:L328">SUM(G329)</f>
        <v>0</v>
      </c>
      <c r="H328" s="151">
        <f t="shared" si="81"/>
        <v>0</v>
      </c>
      <c r="I328" s="152">
        <f t="shared" si="81"/>
        <v>0</v>
      </c>
      <c r="J328" s="152">
        <f t="shared" si="81"/>
        <v>0</v>
      </c>
      <c r="K328" s="151">
        <f t="shared" si="81"/>
        <v>0</v>
      </c>
      <c r="L328" s="151">
        <f t="shared" si="81"/>
        <v>0</v>
      </c>
      <c r="M328" s="153">
        <f t="shared" si="74"/>
        <v>0</v>
      </c>
      <c r="N328" s="111" t="e">
        <f t="shared" si="80"/>
        <v>#DIV/0!</v>
      </c>
    </row>
    <row r="329" spans="1:14" ht="27" customHeight="1">
      <c r="A329" s="174" t="s">
        <v>334</v>
      </c>
      <c r="B329" s="175" t="s">
        <v>3</v>
      </c>
      <c r="C329" s="174" t="s">
        <v>335</v>
      </c>
      <c r="D329" s="176"/>
      <c r="E329" s="177">
        <f>E330</f>
        <v>83015</v>
      </c>
      <c r="F329" s="180">
        <f t="shared" si="77"/>
        <v>11017.983940540182</v>
      </c>
      <c r="G329" s="177">
        <f>G330</f>
        <v>0</v>
      </c>
      <c r="H329" s="179">
        <f t="shared" si="79"/>
        <v>0</v>
      </c>
      <c r="I329" s="177">
        <f>I330</f>
        <v>0</v>
      </c>
      <c r="J329" s="177">
        <f>J330</f>
        <v>0</v>
      </c>
      <c r="K329" s="177">
        <f>K330</f>
        <v>0</v>
      </c>
      <c r="L329" s="177">
        <f>L330</f>
        <v>0</v>
      </c>
      <c r="M329" s="178">
        <f t="shared" si="74"/>
        <v>0</v>
      </c>
      <c r="N329" s="111" t="e">
        <f t="shared" si="80"/>
        <v>#DIV/0!</v>
      </c>
    </row>
    <row r="330" spans="1:14" ht="27" customHeight="1">
      <c r="A330" s="114"/>
      <c r="B330" s="113">
        <v>3</v>
      </c>
      <c r="C330" s="113" t="s">
        <v>170</v>
      </c>
      <c r="D330" s="115"/>
      <c r="E330" s="116">
        <f>E331+E338+E377</f>
        <v>83015</v>
      </c>
      <c r="F330" s="150">
        <f t="shared" si="77"/>
        <v>11017.983940540182</v>
      </c>
      <c r="G330" s="116">
        <f>G331+G338+G377</f>
        <v>0</v>
      </c>
      <c r="H330" s="110">
        <f t="shared" si="79"/>
        <v>0</v>
      </c>
      <c r="I330" s="121">
        <f>I331+I338+I377</f>
        <v>0</v>
      </c>
      <c r="J330" s="121">
        <f>J331+J338+J377</f>
        <v>0</v>
      </c>
      <c r="K330" s="116">
        <f>K331+K338</f>
        <v>0</v>
      </c>
      <c r="L330" s="116">
        <f>L331+L338</f>
        <v>0</v>
      </c>
      <c r="M330" s="111">
        <f t="shared" si="74"/>
        <v>0</v>
      </c>
      <c r="N330" s="111" t="e">
        <f t="shared" si="80"/>
        <v>#DIV/0!</v>
      </c>
    </row>
    <row r="331" spans="1:14" ht="27" customHeight="1">
      <c r="A331" s="114"/>
      <c r="B331" s="113">
        <v>31</v>
      </c>
      <c r="C331" s="113" t="s">
        <v>247</v>
      </c>
      <c r="D331" s="115"/>
      <c r="E331" s="116">
        <f>E332+E334+E336</f>
        <v>80095</v>
      </c>
      <c r="F331" s="150">
        <f t="shared" si="77"/>
        <v>10630.433339969473</v>
      </c>
      <c r="G331" s="116">
        <f>G332+G334+G336</f>
        <v>0</v>
      </c>
      <c r="H331" s="110">
        <f t="shared" si="79"/>
        <v>0</v>
      </c>
      <c r="I331" s="121">
        <f>I332+I334+I336</f>
        <v>0</v>
      </c>
      <c r="J331" s="121">
        <f>J332+J334+J336</f>
        <v>0</v>
      </c>
      <c r="K331" s="116">
        <f>K332+K334+K336</f>
        <v>0</v>
      </c>
      <c r="L331" s="116">
        <f>L332+L334+L336</f>
        <v>0</v>
      </c>
      <c r="M331" s="111">
        <f t="shared" si="74"/>
        <v>0</v>
      </c>
      <c r="N331" s="111" t="e">
        <f t="shared" si="80"/>
        <v>#DIV/0!</v>
      </c>
    </row>
    <row r="332" spans="1:14" ht="27" customHeight="1">
      <c r="A332" s="114"/>
      <c r="B332" s="113">
        <v>311</v>
      </c>
      <c r="C332" s="113" t="s">
        <v>248</v>
      </c>
      <c r="D332" s="115"/>
      <c r="E332" s="116">
        <f>E333</f>
        <v>63165</v>
      </c>
      <c r="F332" s="150">
        <f t="shared" si="77"/>
        <v>8383.436193509855</v>
      </c>
      <c r="G332" s="116">
        <v>0</v>
      </c>
      <c r="H332" s="110">
        <f t="shared" si="79"/>
        <v>0</v>
      </c>
      <c r="I332" s="121"/>
      <c r="J332" s="121"/>
      <c r="K332" s="116"/>
      <c r="L332" s="116"/>
      <c r="M332" s="111">
        <f t="shared" si="74"/>
        <v>0</v>
      </c>
      <c r="N332" s="111" t="e">
        <f t="shared" si="80"/>
        <v>#DIV/0!</v>
      </c>
    </row>
    <row r="333" spans="1:14" ht="27" customHeight="1">
      <c r="A333" s="118"/>
      <c r="B333" s="118">
        <v>3111</v>
      </c>
      <c r="C333" s="118" t="s">
        <v>308</v>
      </c>
      <c r="D333" s="119">
        <v>51100</v>
      </c>
      <c r="E333" s="117">
        <v>63165</v>
      </c>
      <c r="F333" s="110">
        <f t="shared" si="77"/>
        <v>8383.436193509855</v>
      </c>
      <c r="G333" s="120"/>
      <c r="H333" s="110">
        <f t="shared" si="79"/>
        <v>0</v>
      </c>
      <c r="I333" s="120"/>
      <c r="J333" s="120"/>
      <c r="K333" s="120"/>
      <c r="L333" s="120"/>
      <c r="M333" s="111">
        <f t="shared" si="74"/>
        <v>0</v>
      </c>
      <c r="N333" s="111" t="e">
        <f t="shared" si="80"/>
        <v>#DIV/0!</v>
      </c>
    </row>
    <row r="334" spans="1:14" ht="27" customHeight="1">
      <c r="A334" s="114"/>
      <c r="B334" s="113">
        <v>312</v>
      </c>
      <c r="C334" s="113" t="s">
        <v>250</v>
      </c>
      <c r="D334" s="115"/>
      <c r="E334" s="116">
        <f>E335</f>
        <v>6508</v>
      </c>
      <c r="F334" s="150">
        <f t="shared" si="77"/>
        <v>863.7600371623863</v>
      </c>
      <c r="G334" s="120">
        <v>0</v>
      </c>
      <c r="H334" s="110">
        <f t="shared" si="79"/>
        <v>0</v>
      </c>
      <c r="I334" s="120">
        <v>0</v>
      </c>
      <c r="J334" s="120">
        <v>0</v>
      </c>
      <c r="K334" s="121">
        <f>K335</f>
        <v>0</v>
      </c>
      <c r="L334" s="121">
        <f>L335</f>
        <v>0</v>
      </c>
      <c r="M334" s="111">
        <f t="shared" si="74"/>
        <v>0</v>
      </c>
      <c r="N334" s="111" t="e">
        <f t="shared" si="80"/>
        <v>#DIV/0!</v>
      </c>
    </row>
    <row r="335" spans="1:14" ht="27" customHeight="1">
      <c r="A335" s="118"/>
      <c r="B335" s="118">
        <v>3121</v>
      </c>
      <c r="C335" s="118" t="s">
        <v>336</v>
      </c>
      <c r="D335" s="119">
        <v>51100</v>
      </c>
      <c r="E335" s="117">
        <v>6508</v>
      </c>
      <c r="F335" s="110">
        <f t="shared" si="77"/>
        <v>863.7600371623863</v>
      </c>
      <c r="G335" s="120">
        <v>0</v>
      </c>
      <c r="H335" s="110">
        <f t="shared" si="79"/>
        <v>0</v>
      </c>
      <c r="I335" s="120"/>
      <c r="J335" s="120"/>
      <c r="K335" s="120"/>
      <c r="L335" s="120"/>
      <c r="M335" s="111">
        <f t="shared" si="74"/>
        <v>0</v>
      </c>
      <c r="N335" s="111" t="e">
        <f t="shared" si="80"/>
        <v>#DIV/0!</v>
      </c>
    </row>
    <row r="336" spans="1:14" ht="27" customHeight="1">
      <c r="A336" s="114"/>
      <c r="B336" s="113">
        <v>313</v>
      </c>
      <c r="C336" s="113" t="s">
        <v>251</v>
      </c>
      <c r="D336" s="115"/>
      <c r="E336" s="116">
        <f>E337</f>
        <v>10422</v>
      </c>
      <c r="F336" s="150">
        <f t="shared" si="77"/>
        <v>1383.2371092972326</v>
      </c>
      <c r="G336" s="117"/>
      <c r="H336" s="110">
        <f t="shared" si="79"/>
        <v>0</v>
      </c>
      <c r="I336" s="120"/>
      <c r="J336" s="120"/>
      <c r="K336" s="116"/>
      <c r="L336" s="116"/>
      <c r="M336" s="111">
        <f t="shared" si="74"/>
        <v>0</v>
      </c>
      <c r="N336" s="111" t="e">
        <f t="shared" si="80"/>
        <v>#DIV/0!</v>
      </c>
    </row>
    <row r="337" spans="1:14" ht="27" customHeight="1">
      <c r="A337" s="118"/>
      <c r="B337" s="118">
        <v>3132</v>
      </c>
      <c r="C337" s="118" t="s">
        <v>252</v>
      </c>
      <c r="D337" s="119">
        <v>51100</v>
      </c>
      <c r="E337" s="117">
        <v>10422</v>
      </c>
      <c r="F337" s="110">
        <f t="shared" si="77"/>
        <v>1383.2371092972326</v>
      </c>
      <c r="G337" s="120"/>
      <c r="H337" s="110">
        <f t="shared" si="79"/>
        <v>0</v>
      </c>
      <c r="I337" s="120"/>
      <c r="J337" s="120"/>
      <c r="K337" s="120"/>
      <c r="L337" s="120"/>
      <c r="M337" s="111">
        <f t="shared" si="74"/>
        <v>0</v>
      </c>
      <c r="N337" s="111" t="e">
        <f t="shared" si="80"/>
        <v>#DIV/0!</v>
      </c>
    </row>
    <row r="338" spans="1:14" ht="27" customHeight="1">
      <c r="A338" s="114"/>
      <c r="B338" s="113">
        <v>32</v>
      </c>
      <c r="C338" s="113" t="s">
        <v>169</v>
      </c>
      <c r="D338" s="115"/>
      <c r="E338" s="116">
        <f>E339</f>
        <v>2920</v>
      </c>
      <c r="F338" s="150">
        <f t="shared" si="77"/>
        <v>387.55060057070807</v>
      </c>
      <c r="G338" s="117">
        <f>G339</f>
        <v>0</v>
      </c>
      <c r="H338" s="110">
        <f t="shared" si="79"/>
        <v>0</v>
      </c>
      <c r="I338" s="120">
        <v>0</v>
      </c>
      <c r="J338" s="120">
        <v>0</v>
      </c>
      <c r="K338" s="116">
        <v>0</v>
      </c>
      <c r="L338" s="116">
        <v>0</v>
      </c>
      <c r="M338" s="111">
        <f t="shared" si="74"/>
        <v>0</v>
      </c>
      <c r="N338" s="111" t="e">
        <f t="shared" si="80"/>
        <v>#DIV/0!</v>
      </c>
    </row>
    <row r="339" spans="1:14" ht="27" customHeight="1">
      <c r="A339" s="114"/>
      <c r="B339" s="113">
        <v>321</v>
      </c>
      <c r="C339" s="113" t="s">
        <v>6</v>
      </c>
      <c r="D339" s="115"/>
      <c r="E339" s="116">
        <f>E340</f>
        <v>2920</v>
      </c>
      <c r="F339" s="150">
        <f t="shared" si="77"/>
        <v>387.55060057070807</v>
      </c>
      <c r="G339" s="117">
        <v>0</v>
      </c>
      <c r="H339" s="110">
        <f t="shared" si="79"/>
        <v>0</v>
      </c>
      <c r="I339" s="120">
        <v>0</v>
      </c>
      <c r="J339" s="120">
        <v>0</v>
      </c>
      <c r="K339" s="116"/>
      <c r="L339" s="116"/>
      <c r="M339" s="111">
        <f t="shared" si="74"/>
        <v>0</v>
      </c>
      <c r="N339" s="111" t="e">
        <f t="shared" si="80"/>
        <v>#DIV/0!</v>
      </c>
    </row>
    <row r="340" spans="1:14" ht="27" customHeight="1">
      <c r="A340" s="118"/>
      <c r="B340" s="118">
        <v>3212</v>
      </c>
      <c r="C340" s="118" t="s">
        <v>254</v>
      </c>
      <c r="D340" s="119">
        <v>51100</v>
      </c>
      <c r="E340" s="117">
        <v>2920</v>
      </c>
      <c r="F340" s="110">
        <f t="shared" si="77"/>
        <v>387.55060057070807</v>
      </c>
      <c r="G340" s="120">
        <v>0</v>
      </c>
      <c r="H340" s="110">
        <f t="shared" si="79"/>
        <v>0</v>
      </c>
      <c r="I340" s="120"/>
      <c r="J340" s="120"/>
      <c r="K340" s="120"/>
      <c r="L340" s="120"/>
      <c r="M340" s="111">
        <f t="shared" si="74"/>
        <v>0</v>
      </c>
      <c r="N340" s="111" t="e">
        <f t="shared" si="80"/>
        <v>#DIV/0!</v>
      </c>
    </row>
    <row r="341" spans="1:14" ht="27" customHeight="1">
      <c r="A341" s="172">
        <v>9108</v>
      </c>
      <c r="B341" s="173" t="s">
        <v>2</v>
      </c>
      <c r="C341" s="172" t="s">
        <v>339</v>
      </c>
      <c r="D341" s="173"/>
      <c r="E341" s="151">
        <f>SUM(E342)</f>
        <v>155289</v>
      </c>
      <c r="F341" s="151">
        <f t="shared" si="77"/>
        <v>20610.392195898865</v>
      </c>
      <c r="G341" s="151">
        <f aca="true" t="shared" si="82" ref="G341:L341">SUM(G342)</f>
        <v>255880</v>
      </c>
      <c r="H341" s="151">
        <f t="shared" si="82"/>
        <v>33961.11221713451</v>
      </c>
      <c r="I341" s="152">
        <f t="shared" si="82"/>
        <v>0</v>
      </c>
      <c r="J341" s="152">
        <f t="shared" si="82"/>
        <v>0</v>
      </c>
      <c r="K341" s="151">
        <f t="shared" si="82"/>
        <v>0</v>
      </c>
      <c r="L341" s="151">
        <f t="shared" si="82"/>
        <v>0</v>
      </c>
      <c r="M341" s="153">
        <f t="shared" si="74"/>
        <v>0</v>
      </c>
      <c r="N341" s="111">
        <f t="shared" si="80"/>
        <v>0</v>
      </c>
    </row>
    <row r="342" spans="1:14" ht="27" customHeight="1">
      <c r="A342" s="174" t="s">
        <v>338</v>
      </c>
      <c r="B342" s="175" t="s">
        <v>3</v>
      </c>
      <c r="C342" s="174" t="s">
        <v>337</v>
      </c>
      <c r="D342" s="176"/>
      <c r="E342" s="177">
        <f>E343</f>
        <v>155289</v>
      </c>
      <c r="F342" s="180">
        <f t="shared" si="77"/>
        <v>20610.392195898865</v>
      </c>
      <c r="G342" s="177">
        <f aca="true" t="shared" si="83" ref="G342:L342">G343</f>
        <v>255880</v>
      </c>
      <c r="H342" s="177">
        <f t="shared" si="83"/>
        <v>33961.11221713451</v>
      </c>
      <c r="I342" s="177">
        <f t="shared" si="83"/>
        <v>0</v>
      </c>
      <c r="J342" s="177">
        <f t="shared" si="83"/>
        <v>0</v>
      </c>
      <c r="K342" s="177">
        <f t="shared" si="83"/>
        <v>0</v>
      </c>
      <c r="L342" s="177">
        <f t="shared" si="83"/>
        <v>0</v>
      </c>
      <c r="M342" s="178">
        <f t="shared" si="74"/>
        <v>0</v>
      </c>
      <c r="N342" s="111">
        <f t="shared" si="80"/>
        <v>0</v>
      </c>
    </row>
    <row r="343" spans="1:14" ht="27" customHeight="1">
      <c r="A343" s="114"/>
      <c r="B343" s="113">
        <v>3</v>
      </c>
      <c r="C343" s="113" t="s">
        <v>170</v>
      </c>
      <c r="D343" s="115"/>
      <c r="E343" s="116">
        <f>E344+E354+E389</f>
        <v>155289</v>
      </c>
      <c r="F343" s="150">
        <f t="shared" si="77"/>
        <v>20610.392195898865</v>
      </c>
      <c r="G343" s="116">
        <f aca="true" t="shared" si="84" ref="G343:L343">G344+G354+G389</f>
        <v>255880</v>
      </c>
      <c r="H343" s="116">
        <f t="shared" si="84"/>
        <v>33961.11221713451</v>
      </c>
      <c r="I343" s="121">
        <f t="shared" si="84"/>
        <v>0</v>
      </c>
      <c r="J343" s="121">
        <f t="shared" si="84"/>
        <v>0</v>
      </c>
      <c r="K343" s="116">
        <f t="shared" si="84"/>
        <v>0</v>
      </c>
      <c r="L343" s="116">
        <f t="shared" si="84"/>
        <v>0</v>
      </c>
      <c r="M343" s="111">
        <f t="shared" si="74"/>
        <v>0</v>
      </c>
      <c r="N343" s="111">
        <f t="shared" si="80"/>
        <v>0</v>
      </c>
    </row>
    <row r="344" spans="1:14" ht="27" customHeight="1">
      <c r="A344" s="114"/>
      <c r="B344" s="113">
        <v>31</v>
      </c>
      <c r="C344" s="113" t="s">
        <v>247</v>
      </c>
      <c r="D344" s="115"/>
      <c r="E344" s="116">
        <f>E345+E348+E351</f>
        <v>149344</v>
      </c>
      <c r="F344" s="150">
        <f t="shared" si="77"/>
        <v>19821.355099873912</v>
      </c>
      <c r="G344" s="116">
        <f aca="true" t="shared" si="85" ref="G344:L344">G345+G348+G351</f>
        <v>244734</v>
      </c>
      <c r="H344" s="116">
        <f t="shared" si="85"/>
        <v>32481.783794545092</v>
      </c>
      <c r="I344" s="121">
        <f t="shared" si="85"/>
        <v>0</v>
      </c>
      <c r="J344" s="121">
        <f t="shared" si="85"/>
        <v>0</v>
      </c>
      <c r="K344" s="116">
        <f t="shared" si="85"/>
        <v>0</v>
      </c>
      <c r="L344" s="116">
        <f t="shared" si="85"/>
        <v>0</v>
      </c>
      <c r="M344" s="111">
        <f t="shared" si="74"/>
        <v>0</v>
      </c>
      <c r="N344" s="111">
        <f t="shared" si="80"/>
        <v>0</v>
      </c>
    </row>
    <row r="345" spans="1:14" ht="27" customHeight="1">
      <c r="A345" s="114"/>
      <c r="B345" s="113">
        <v>311</v>
      </c>
      <c r="C345" s="113" t="s">
        <v>248</v>
      </c>
      <c r="D345" s="115"/>
      <c r="E345" s="116">
        <f>SUM(E346,E347)</f>
        <v>110167</v>
      </c>
      <c r="F345" s="150">
        <f t="shared" si="77"/>
        <v>14621.673634614108</v>
      </c>
      <c r="G345" s="116">
        <f>SUM(G346:G347)</f>
        <v>196789</v>
      </c>
      <c r="H345" s="116">
        <f>SUM(H346:H347)</f>
        <v>26118.388745105847</v>
      </c>
      <c r="I345" s="121">
        <f>SUM(I346:I347)</f>
        <v>0</v>
      </c>
      <c r="J345" s="121">
        <f>SUM(J346:J347)</f>
        <v>0</v>
      </c>
      <c r="K345" s="116"/>
      <c r="L345" s="116"/>
      <c r="M345" s="111">
        <f t="shared" si="74"/>
        <v>0</v>
      </c>
      <c r="N345" s="111">
        <f t="shared" si="80"/>
        <v>0</v>
      </c>
    </row>
    <row r="346" spans="1:14" ht="27" customHeight="1">
      <c r="A346" s="118"/>
      <c r="B346" s="118">
        <v>3111</v>
      </c>
      <c r="C346" s="118" t="s">
        <v>308</v>
      </c>
      <c r="D346" s="119">
        <v>11001</v>
      </c>
      <c r="E346" s="117">
        <v>79167</v>
      </c>
      <c r="F346" s="110">
        <f t="shared" si="77"/>
        <v>10507.2665737607</v>
      </c>
      <c r="G346" s="120">
        <v>26000</v>
      </c>
      <c r="H346" s="110">
        <f t="shared" si="79"/>
        <v>3450.793018780277</v>
      </c>
      <c r="I346" s="120"/>
      <c r="J346" s="120"/>
      <c r="K346" s="120"/>
      <c r="L346" s="120"/>
      <c r="M346" s="111">
        <f t="shared" si="74"/>
        <v>0</v>
      </c>
      <c r="N346" s="111">
        <f t="shared" si="80"/>
        <v>0</v>
      </c>
    </row>
    <row r="347" spans="1:14" ht="27" customHeight="1">
      <c r="A347" s="118"/>
      <c r="B347" s="118">
        <v>3111</v>
      </c>
      <c r="C347" s="118" t="s">
        <v>308</v>
      </c>
      <c r="D347" s="119">
        <v>51100</v>
      </c>
      <c r="E347" s="117">
        <v>31000</v>
      </c>
      <c r="F347" s="110">
        <f t="shared" si="77"/>
        <v>4114.4070608534075</v>
      </c>
      <c r="G347" s="120">
        <v>170789</v>
      </c>
      <c r="H347" s="110">
        <f t="shared" si="79"/>
        <v>22667.59572632557</v>
      </c>
      <c r="I347" s="120"/>
      <c r="J347" s="120"/>
      <c r="K347" s="120"/>
      <c r="L347" s="120"/>
      <c r="M347" s="111">
        <f t="shared" si="74"/>
        <v>0</v>
      </c>
      <c r="N347" s="111">
        <f t="shared" si="80"/>
        <v>0</v>
      </c>
    </row>
    <row r="348" spans="1:14" ht="27" customHeight="1">
      <c r="A348" s="114"/>
      <c r="B348" s="113">
        <v>312</v>
      </c>
      <c r="C348" s="113" t="s">
        <v>250</v>
      </c>
      <c r="D348" s="115"/>
      <c r="E348" s="116">
        <f>SUM(E349:E350)</f>
        <v>21000</v>
      </c>
      <c r="F348" s="150">
        <f t="shared" si="77"/>
        <v>2787.178976707147</v>
      </c>
      <c r="G348" s="120">
        <f>G349+G350</f>
        <v>15475</v>
      </c>
      <c r="H348" s="110">
        <f t="shared" si="79"/>
        <v>2053.8854602163383</v>
      </c>
      <c r="I348" s="120"/>
      <c r="J348" s="120"/>
      <c r="K348" s="121"/>
      <c r="L348" s="121"/>
      <c r="M348" s="111">
        <f t="shared" si="74"/>
        <v>0</v>
      </c>
      <c r="N348" s="111">
        <f t="shared" si="80"/>
        <v>0</v>
      </c>
    </row>
    <row r="349" spans="1:14" ht="27" customHeight="1">
      <c r="A349" s="118"/>
      <c r="B349" s="118">
        <v>3121</v>
      </c>
      <c r="C349" s="118" t="s">
        <v>336</v>
      </c>
      <c r="D349" s="119">
        <v>11001</v>
      </c>
      <c r="E349" s="117">
        <v>13500</v>
      </c>
      <c r="F349" s="110">
        <f t="shared" si="77"/>
        <v>1791.7579135974515</v>
      </c>
      <c r="G349" s="120">
        <v>3475</v>
      </c>
      <c r="H349" s="110">
        <f t="shared" si="79"/>
        <v>461.21175924082553</v>
      </c>
      <c r="I349" s="120"/>
      <c r="J349" s="120"/>
      <c r="K349" s="120"/>
      <c r="L349" s="120"/>
      <c r="M349" s="111">
        <f t="shared" si="74"/>
        <v>0</v>
      </c>
      <c r="N349" s="111">
        <f t="shared" si="80"/>
        <v>0</v>
      </c>
    </row>
    <row r="350" spans="1:14" ht="27" customHeight="1">
      <c r="A350" s="118"/>
      <c r="B350" s="118">
        <v>3121</v>
      </c>
      <c r="C350" s="118" t="s">
        <v>336</v>
      </c>
      <c r="D350" s="119">
        <v>51100</v>
      </c>
      <c r="E350" s="117">
        <v>7500</v>
      </c>
      <c r="F350" s="110">
        <f t="shared" si="77"/>
        <v>995.4210631096953</v>
      </c>
      <c r="G350" s="120">
        <v>12000</v>
      </c>
      <c r="H350" s="110">
        <f t="shared" si="79"/>
        <v>1592.6737009755125</v>
      </c>
      <c r="I350" s="120"/>
      <c r="J350" s="120"/>
      <c r="K350" s="120"/>
      <c r="L350" s="120"/>
      <c r="M350" s="111">
        <f t="shared" si="74"/>
        <v>0</v>
      </c>
      <c r="N350" s="111">
        <f t="shared" si="80"/>
        <v>0</v>
      </c>
    </row>
    <row r="351" spans="1:14" ht="27" customHeight="1">
      <c r="A351" s="114"/>
      <c r="B351" s="113">
        <v>313</v>
      </c>
      <c r="C351" s="113" t="s">
        <v>251</v>
      </c>
      <c r="D351" s="115"/>
      <c r="E351" s="116">
        <f>E352+E353</f>
        <v>18177</v>
      </c>
      <c r="F351" s="150">
        <f>SUM(F352:F353)</f>
        <v>2412.5024885526577</v>
      </c>
      <c r="G351" s="117">
        <f>SUM(G352:G353)</f>
        <v>32470</v>
      </c>
      <c r="H351" s="110">
        <f t="shared" si="79"/>
        <v>4309.509589222907</v>
      </c>
      <c r="I351" s="120"/>
      <c r="J351" s="120"/>
      <c r="K351" s="116"/>
      <c r="L351" s="116"/>
      <c r="M351" s="111">
        <f t="shared" si="74"/>
        <v>0</v>
      </c>
      <c r="N351" s="111">
        <f t="shared" si="80"/>
        <v>0</v>
      </c>
    </row>
    <row r="352" spans="1:14" ht="27" customHeight="1">
      <c r="A352" s="118"/>
      <c r="B352" s="118">
        <v>3132</v>
      </c>
      <c r="C352" s="118" t="s">
        <v>252</v>
      </c>
      <c r="D352" s="119">
        <v>11001</v>
      </c>
      <c r="E352" s="117">
        <v>13062</v>
      </c>
      <c r="F352" s="110">
        <f t="shared" si="77"/>
        <v>1733.6253235118454</v>
      </c>
      <c r="G352" s="120">
        <v>4290</v>
      </c>
      <c r="H352" s="110">
        <f t="shared" si="79"/>
        <v>569.3808480987458</v>
      </c>
      <c r="I352" s="120"/>
      <c r="J352" s="120"/>
      <c r="K352" s="120"/>
      <c r="L352" s="120"/>
      <c r="M352" s="111">
        <f t="shared" si="74"/>
        <v>0</v>
      </c>
      <c r="N352" s="111">
        <f t="shared" si="80"/>
        <v>0</v>
      </c>
    </row>
    <row r="353" spans="1:14" ht="27" customHeight="1">
      <c r="A353" s="118"/>
      <c r="B353" s="118">
        <v>3132</v>
      </c>
      <c r="C353" s="118" t="s">
        <v>252</v>
      </c>
      <c r="D353" s="119">
        <v>51100</v>
      </c>
      <c r="E353" s="117">
        <v>5115</v>
      </c>
      <c r="F353" s="110">
        <f t="shared" si="77"/>
        <v>678.8771650408122</v>
      </c>
      <c r="G353" s="120">
        <v>28180</v>
      </c>
      <c r="H353" s="110">
        <f t="shared" si="79"/>
        <v>3740.128741124162</v>
      </c>
      <c r="I353" s="120"/>
      <c r="J353" s="120"/>
      <c r="K353" s="120"/>
      <c r="L353" s="120"/>
      <c r="M353" s="111">
        <f t="shared" si="74"/>
        <v>0</v>
      </c>
      <c r="N353" s="111">
        <f t="shared" si="80"/>
        <v>0</v>
      </c>
    </row>
    <row r="354" spans="1:14" ht="27" customHeight="1">
      <c r="A354" s="114"/>
      <c r="B354" s="113">
        <v>32</v>
      </c>
      <c r="C354" s="113" t="s">
        <v>169</v>
      </c>
      <c r="D354" s="115"/>
      <c r="E354" s="116">
        <f>E355+E384</f>
        <v>5945</v>
      </c>
      <c r="F354" s="150">
        <f t="shared" si="77"/>
        <v>789.0370960249519</v>
      </c>
      <c r="G354" s="117">
        <f>G355</f>
        <v>11146</v>
      </c>
      <c r="H354" s="110">
        <f t="shared" si="79"/>
        <v>1479.328422589422</v>
      </c>
      <c r="I354" s="120"/>
      <c r="J354" s="120"/>
      <c r="K354" s="116">
        <f>K355+K384</f>
        <v>0</v>
      </c>
      <c r="L354" s="116">
        <f>L355+L384</f>
        <v>0</v>
      </c>
      <c r="M354" s="111">
        <f t="shared" si="74"/>
        <v>0</v>
      </c>
      <c r="N354" s="111">
        <f t="shared" si="80"/>
        <v>0</v>
      </c>
    </row>
    <row r="355" spans="1:14" ht="27" customHeight="1">
      <c r="A355" s="114"/>
      <c r="B355" s="113">
        <v>321</v>
      </c>
      <c r="C355" s="113" t="s">
        <v>6</v>
      </c>
      <c r="D355" s="115"/>
      <c r="E355" s="116">
        <f>E357+E356</f>
        <v>5945</v>
      </c>
      <c r="F355" s="150">
        <f t="shared" si="77"/>
        <v>789.0370960249519</v>
      </c>
      <c r="G355" s="117">
        <f>SUM(G356:G357)</f>
        <v>11146</v>
      </c>
      <c r="H355" s="110">
        <f t="shared" si="79"/>
        <v>1479.328422589422</v>
      </c>
      <c r="I355" s="120"/>
      <c r="J355" s="120"/>
      <c r="K355" s="116"/>
      <c r="L355" s="116"/>
      <c r="M355" s="111">
        <f t="shared" si="74"/>
        <v>0</v>
      </c>
      <c r="N355" s="111">
        <f t="shared" si="80"/>
        <v>0</v>
      </c>
    </row>
    <row r="356" spans="1:14" ht="27" customHeight="1">
      <c r="A356" s="118"/>
      <c r="B356" s="118">
        <v>3212</v>
      </c>
      <c r="C356" s="118" t="s">
        <v>254</v>
      </c>
      <c r="D356" s="119">
        <v>11001</v>
      </c>
      <c r="E356" s="117">
        <v>2005</v>
      </c>
      <c r="F356" s="110">
        <f t="shared" si="77"/>
        <v>266.1092308713252</v>
      </c>
      <c r="G356" s="120">
        <v>4146</v>
      </c>
      <c r="H356" s="110">
        <f t="shared" si="79"/>
        <v>550.2687636870396</v>
      </c>
      <c r="I356" s="120"/>
      <c r="J356" s="120"/>
      <c r="K356" s="120"/>
      <c r="L356" s="120"/>
      <c r="M356" s="111">
        <f t="shared" si="74"/>
        <v>0</v>
      </c>
      <c r="N356" s="111">
        <f t="shared" si="80"/>
        <v>0</v>
      </c>
    </row>
    <row r="357" spans="1:14" ht="27" customHeight="1">
      <c r="A357" s="118"/>
      <c r="B357" s="118">
        <v>3212</v>
      </c>
      <c r="C357" s="118" t="s">
        <v>254</v>
      </c>
      <c r="D357" s="119">
        <v>51100</v>
      </c>
      <c r="E357" s="117">
        <v>3940</v>
      </c>
      <c r="F357" s="110">
        <f t="shared" si="77"/>
        <v>522.9278651536266</v>
      </c>
      <c r="G357" s="120">
        <v>7000</v>
      </c>
      <c r="H357" s="110">
        <f t="shared" si="79"/>
        <v>929.0596589023824</v>
      </c>
      <c r="I357" s="120"/>
      <c r="J357" s="120"/>
      <c r="K357" s="120"/>
      <c r="L357" s="120"/>
      <c r="M357" s="111">
        <f t="shared" si="74"/>
        <v>0</v>
      </c>
      <c r="N357" s="111">
        <f t="shared" si="80"/>
        <v>0</v>
      </c>
    </row>
    <row r="358" spans="1:14" ht="27" customHeight="1">
      <c r="A358" s="172">
        <v>9211</v>
      </c>
      <c r="B358" s="173" t="s">
        <v>2</v>
      </c>
      <c r="C358" s="172" t="s">
        <v>379</v>
      </c>
      <c r="D358" s="173"/>
      <c r="E358" s="151">
        <f>SUM(E359)</f>
        <v>0</v>
      </c>
      <c r="F358" s="151">
        <f t="shared" si="77"/>
        <v>0</v>
      </c>
      <c r="G358" s="151">
        <f aca="true" t="shared" si="86" ref="G358:L358">SUM(G359)</f>
        <v>0</v>
      </c>
      <c r="H358" s="151">
        <f t="shared" si="86"/>
        <v>0</v>
      </c>
      <c r="I358" s="152">
        <f t="shared" si="86"/>
        <v>256105.19</v>
      </c>
      <c r="J358" s="152">
        <f t="shared" si="86"/>
        <v>33991</v>
      </c>
      <c r="K358" s="151">
        <f t="shared" si="86"/>
        <v>0</v>
      </c>
      <c r="L358" s="151">
        <f t="shared" si="86"/>
        <v>0</v>
      </c>
      <c r="M358" s="153" t="e">
        <f t="shared" si="74"/>
        <v>#DIV/0!</v>
      </c>
      <c r="N358" s="111" t="e">
        <f t="shared" si="80"/>
        <v>#DIV/0!</v>
      </c>
    </row>
    <row r="359" spans="1:14" ht="27" customHeight="1">
      <c r="A359" s="174" t="s">
        <v>380</v>
      </c>
      <c r="B359" s="175" t="s">
        <v>3</v>
      </c>
      <c r="C359" s="174" t="s">
        <v>383</v>
      </c>
      <c r="D359" s="176"/>
      <c r="E359" s="177">
        <v>0</v>
      </c>
      <c r="F359" s="180">
        <f t="shared" si="77"/>
        <v>0</v>
      </c>
      <c r="G359" s="177">
        <f aca="true" t="shared" si="87" ref="G359:L359">G360</f>
        <v>0</v>
      </c>
      <c r="H359" s="177">
        <f t="shared" si="87"/>
        <v>0</v>
      </c>
      <c r="I359" s="177">
        <f t="shared" si="87"/>
        <v>256105.19</v>
      </c>
      <c r="J359" s="177">
        <f t="shared" si="87"/>
        <v>33991</v>
      </c>
      <c r="K359" s="177">
        <f t="shared" si="87"/>
        <v>0</v>
      </c>
      <c r="L359" s="177">
        <f t="shared" si="87"/>
        <v>0</v>
      </c>
      <c r="M359" s="178" t="e">
        <f t="shared" si="74"/>
        <v>#DIV/0!</v>
      </c>
      <c r="N359" s="111" t="e">
        <f t="shared" si="80"/>
        <v>#DIV/0!</v>
      </c>
    </row>
    <row r="360" spans="1:14" ht="27" customHeight="1">
      <c r="A360" s="114"/>
      <c r="B360" s="113">
        <v>3</v>
      </c>
      <c r="C360" s="113" t="s">
        <v>170</v>
      </c>
      <c r="D360" s="115"/>
      <c r="E360" s="116">
        <v>0</v>
      </c>
      <c r="F360" s="150">
        <f t="shared" si="77"/>
        <v>0</v>
      </c>
      <c r="G360" s="116">
        <f aca="true" t="shared" si="88" ref="G360:L360">G361+G371+G406</f>
        <v>0</v>
      </c>
      <c r="H360" s="116">
        <f t="shared" si="88"/>
        <v>0</v>
      </c>
      <c r="I360" s="121">
        <f t="shared" si="88"/>
        <v>256105.19</v>
      </c>
      <c r="J360" s="121">
        <f t="shared" si="88"/>
        <v>33991</v>
      </c>
      <c r="K360" s="116">
        <f t="shared" si="88"/>
        <v>0</v>
      </c>
      <c r="L360" s="116">
        <f t="shared" si="88"/>
        <v>0</v>
      </c>
      <c r="M360" s="111" t="e">
        <f t="shared" si="74"/>
        <v>#DIV/0!</v>
      </c>
      <c r="N360" s="111" t="e">
        <f t="shared" si="80"/>
        <v>#DIV/0!</v>
      </c>
    </row>
    <row r="361" spans="1:14" ht="27" customHeight="1">
      <c r="A361" s="114"/>
      <c r="B361" s="113">
        <v>31</v>
      </c>
      <c r="C361" s="113" t="s">
        <v>247</v>
      </c>
      <c r="D361" s="115"/>
      <c r="E361" s="116">
        <v>0</v>
      </c>
      <c r="F361" s="150">
        <f t="shared" si="77"/>
        <v>0</v>
      </c>
      <c r="G361" s="116">
        <f aca="true" t="shared" si="89" ref="G361:L361">G362+G365+G368</f>
        <v>0</v>
      </c>
      <c r="H361" s="116">
        <f t="shared" si="89"/>
        <v>0</v>
      </c>
      <c r="I361" s="121">
        <f t="shared" si="89"/>
        <v>244328.77</v>
      </c>
      <c r="J361" s="121">
        <f t="shared" si="89"/>
        <v>32428</v>
      </c>
      <c r="K361" s="116">
        <f t="shared" si="89"/>
        <v>0</v>
      </c>
      <c r="L361" s="116">
        <f t="shared" si="89"/>
        <v>0</v>
      </c>
      <c r="M361" s="111" t="e">
        <f t="shared" si="74"/>
        <v>#DIV/0!</v>
      </c>
      <c r="N361" s="111" t="e">
        <f t="shared" si="80"/>
        <v>#DIV/0!</v>
      </c>
    </row>
    <row r="362" spans="1:14" ht="27" customHeight="1">
      <c r="A362" s="114"/>
      <c r="B362" s="113">
        <v>311</v>
      </c>
      <c r="C362" s="113" t="s">
        <v>248</v>
      </c>
      <c r="D362" s="115"/>
      <c r="E362" s="116">
        <v>0</v>
      </c>
      <c r="F362" s="150">
        <f t="shared" si="77"/>
        <v>0</v>
      </c>
      <c r="G362" s="116">
        <v>0</v>
      </c>
      <c r="H362" s="116">
        <f>SUM(H363:H364)</f>
        <v>0</v>
      </c>
      <c r="I362" s="121">
        <f>SUM(I363:I364)</f>
        <v>197531.99</v>
      </c>
      <c r="J362" s="121">
        <f>SUM(J363:J364)</f>
        <v>26217</v>
      </c>
      <c r="K362" s="116"/>
      <c r="L362" s="116"/>
      <c r="M362" s="111" t="e">
        <f t="shared" si="74"/>
        <v>#DIV/0!</v>
      </c>
      <c r="N362" s="111" t="e">
        <f t="shared" si="80"/>
        <v>#DIV/0!</v>
      </c>
    </row>
    <row r="363" spans="1:14" ht="27" customHeight="1">
      <c r="A363" s="118"/>
      <c r="B363" s="118">
        <v>3111</v>
      </c>
      <c r="C363" s="118" t="s">
        <v>308</v>
      </c>
      <c r="D363" s="119">
        <v>11001</v>
      </c>
      <c r="E363" s="117">
        <v>0</v>
      </c>
      <c r="F363" s="110">
        <f t="shared" si="77"/>
        <v>0</v>
      </c>
      <c r="G363" s="120">
        <v>0</v>
      </c>
      <c r="H363" s="110">
        <f aca="true" t="shared" si="90" ref="H363:H374">G363/7.5345</f>
        <v>0</v>
      </c>
      <c r="I363" s="120">
        <v>36293.69</v>
      </c>
      <c r="J363" s="120">
        <v>4817</v>
      </c>
      <c r="K363" s="120"/>
      <c r="L363" s="120"/>
      <c r="M363" s="111" t="e">
        <f t="shared" si="74"/>
        <v>#DIV/0!</v>
      </c>
      <c r="N363" s="111" t="e">
        <f t="shared" si="80"/>
        <v>#DIV/0!</v>
      </c>
    </row>
    <row r="364" spans="1:14" ht="27" customHeight="1">
      <c r="A364" s="118"/>
      <c r="B364" s="118">
        <v>3111</v>
      </c>
      <c r="C364" s="118" t="s">
        <v>308</v>
      </c>
      <c r="D364" s="119">
        <v>51100</v>
      </c>
      <c r="E364" s="117">
        <v>0</v>
      </c>
      <c r="F364" s="110">
        <f t="shared" si="77"/>
        <v>0</v>
      </c>
      <c r="G364" s="120">
        <v>0</v>
      </c>
      <c r="H364" s="110">
        <f t="shared" si="90"/>
        <v>0</v>
      </c>
      <c r="I364" s="120">
        <v>161238.3</v>
      </c>
      <c r="J364" s="120">
        <v>21400</v>
      </c>
      <c r="K364" s="120"/>
      <c r="L364" s="120"/>
      <c r="M364" s="111" t="e">
        <f t="shared" si="74"/>
        <v>#DIV/0!</v>
      </c>
      <c r="N364" s="111" t="e">
        <f t="shared" si="80"/>
        <v>#DIV/0!</v>
      </c>
    </row>
    <row r="365" spans="1:14" ht="27" customHeight="1">
      <c r="A365" s="114"/>
      <c r="B365" s="113">
        <v>312</v>
      </c>
      <c r="C365" s="113" t="s">
        <v>250</v>
      </c>
      <c r="D365" s="115"/>
      <c r="E365" s="116">
        <v>0</v>
      </c>
      <c r="F365" s="150">
        <f t="shared" si="77"/>
        <v>0</v>
      </c>
      <c r="G365" s="120">
        <v>0</v>
      </c>
      <c r="H365" s="110">
        <f t="shared" si="90"/>
        <v>0</v>
      </c>
      <c r="I365" s="120">
        <f>I366+I367</f>
        <v>14202.53</v>
      </c>
      <c r="J365" s="120">
        <f>J366+J367</f>
        <v>1885</v>
      </c>
      <c r="K365" s="121"/>
      <c r="L365" s="121"/>
      <c r="M365" s="111" t="e">
        <f t="shared" si="74"/>
        <v>#DIV/0!</v>
      </c>
      <c r="N365" s="111" t="e">
        <f t="shared" si="80"/>
        <v>#DIV/0!</v>
      </c>
    </row>
    <row r="366" spans="1:14" ht="27" customHeight="1">
      <c r="A366" s="118"/>
      <c r="B366" s="118">
        <v>3121</v>
      </c>
      <c r="C366" s="118" t="s">
        <v>336</v>
      </c>
      <c r="D366" s="119">
        <v>11001</v>
      </c>
      <c r="E366" s="117">
        <v>0</v>
      </c>
      <c r="F366" s="110">
        <f t="shared" si="77"/>
        <v>0</v>
      </c>
      <c r="G366" s="120">
        <v>0</v>
      </c>
      <c r="H366" s="110">
        <f t="shared" si="90"/>
        <v>0</v>
      </c>
      <c r="I366" s="120">
        <v>3699.44</v>
      </c>
      <c r="J366" s="120">
        <v>491</v>
      </c>
      <c r="K366" s="120"/>
      <c r="L366" s="120"/>
      <c r="M366" s="111" t="e">
        <f t="shared" si="74"/>
        <v>#DIV/0!</v>
      </c>
      <c r="N366" s="111" t="e">
        <f t="shared" si="80"/>
        <v>#DIV/0!</v>
      </c>
    </row>
    <row r="367" spans="1:14" ht="27" customHeight="1">
      <c r="A367" s="118"/>
      <c r="B367" s="118">
        <v>3121</v>
      </c>
      <c r="C367" s="118" t="s">
        <v>336</v>
      </c>
      <c r="D367" s="119">
        <v>51100</v>
      </c>
      <c r="E367" s="117">
        <v>0</v>
      </c>
      <c r="F367" s="110">
        <f t="shared" si="77"/>
        <v>0</v>
      </c>
      <c r="G367" s="120">
        <v>0</v>
      </c>
      <c r="H367" s="110">
        <f t="shared" si="90"/>
        <v>0</v>
      </c>
      <c r="I367" s="120">
        <v>10503.09</v>
      </c>
      <c r="J367" s="120">
        <v>1394</v>
      </c>
      <c r="K367" s="120"/>
      <c r="L367" s="120"/>
      <c r="M367" s="111" t="e">
        <f t="shared" si="74"/>
        <v>#DIV/0!</v>
      </c>
      <c r="N367" s="111" t="e">
        <f t="shared" si="80"/>
        <v>#DIV/0!</v>
      </c>
    </row>
    <row r="368" spans="1:14" ht="27" customHeight="1">
      <c r="A368" s="114"/>
      <c r="B368" s="113">
        <v>313</v>
      </c>
      <c r="C368" s="113" t="s">
        <v>251</v>
      </c>
      <c r="D368" s="115"/>
      <c r="E368" s="116">
        <v>0</v>
      </c>
      <c r="F368" s="150">
        <f>SUM(F369:F370)</f>
        <v>0</v>
      </c>
      <c r="G368" s="117">
        <v>0</v>
      </c>
      <c r="H368" s="110">
        <f t="shared" si="90"/>
        <v>0</v>
      </c>
      <c r="I368" s="120">
        <f>SUM(I369:I370)</f>
        <v>32594.25</v>
      </c>
      <c r="J368" s="120">
        <f>SUM(J369:J370)</f>
        <v>4326</v>
      </c>
      <c r="K368" s="116"/>
      <c r="L368" s="116"/>
      <c r="M368" s="111" t="e">
        <f t="shared" si="74"/>
        <v>#DIV/0!</v>
      </c>
      <c r="N368" s="111" t="e">
        <f t="shared" si="80"/>
        <v>#DIV/0!</v>
      </c>
    </row>
    <row r="369" spans="1:14" ht="27" customHeight="1">
      <c r="A369" s="118"/>
      <c r="B369" s="118">
        <v>3132</v>
      </c>
      <c r="C369" s="118" t="s">
        <v>252</v>
      </c>
      <c r="D369" s="119">
        <v>11001</v>
      </c>
      <c r="E369" s="117">
        <v>0</v>
      </c>
      <c r="F369" s="110">
        <f t="shared" si="77"/>
        <v>0</v>
      </c>
      <c r="G369" s="120">
        <v>0</v>
      </c>
      <c r="H369" s="110">
        <f t="shared" si="90"/>
        <v>0</v>
      </c>
      <c r="I369" s="120">
        <v>5989.93</v>
      </c>
      <c r="J369" s="120">
        <v>795</v>
      </c>
      <c r="K369" s="120"/>
      <c r="L369" s="120"/>
      <c r="M369" s="111" t="e">
        <f t="shared" si="74"/>
        <v>#DIV/0!</v>
      </c>
      <c r="N369" s="111" t="e">
        <f t="shared" si="80"/>
        <v>#DIV/0!</v>
      </c>
    </row>
    <row r="370" spans="1:14" ht="27" customHeight="1">
      <c r="A370" s="118"/>
      <c r="B370" s="118">
        <v>3132</v>
      </c>
      <c r="C370" s="118" t="s">
        <v>252</v>
      </c>
      <c r="D370" s="119">
        <v>51100</v>
      </c>
      <c r="E370" s="117">
        <v>0</v>
      </c>
      <c r="F370" s="110">
        <f t="shared" si="77"/>
        <v>0</v>
      </c>
      <c r="G370" s="120">
        <v>0</v>
      </c>
      <c r="H370" s="110">
        <f t="shared" si="90"/>
        <v>0</v>
      </c>
      <c r="I370" s="120">
        <v>26604.32</v>
      </c>
      <c r="J370" s="120">
        <v>3531</v>
      </c>
      <c r="K370" s="120"/>
      <c r="L370" s="120"/>
      <c r="M370" s="111" t="e">
        <f t="shared" si="74"/>
        <v>#DIV/0!</v>
      </c>
      <c r="N370" s="111" t="e">
        <f t="shared" si="80"/>
        <v>#DIV/0!</v>
      </c>
    </row>
    <row r="371" spans="1:14" ht="27" customHeight="1">
      <c r="A371" s="114"/>
      <c r="B371" s="113">
        <v>32</v>
      </c>
      <c r="C371" s="113" t="s">
        <v>169</v>
      </c>
      <c r="D371" s="115"/>
      <c r="E371" s="116">
        <v>0</v>
      </c>
      <c r="F371" s="150">
        <f t="shared" si="77"/>
        <v>0</v>
      </c>
      <c r="G371" s="117">
        <v>0</v>
      </c>
      <c r="H371" s="110">
        <f t="shared" si="90"/>
        <v>0</v>
      </c>
      <c r="I371" s="120">
        <f>I372+I401</f>
        <v>11776.42</v>
      </c>
      <c r="J371" s="120">
        <f>J372+J401</f>
        <v>1563</v>
      </c>
      <c r="K371" s="116">
        <f>K372+K401</f>
        <v>0</v>
      </c>
      <c r="L371" s="116">
        <f>L372+L401</f>
        <v>0</v>
      </c>
      <c r="M371" s="111" t="e">
        <f t="shared" si="74"/>
        <v>#DIV/0!</v>
      </c>
      <c r="N371" s="111" t="e">
        <f t="shared" si="80"/>
        <v>#DIV/0!</v>
      </c>
    </row>
    <row r="372" spans="1:14" ht="27" customHeight="1">
      <c r="A372" s="114"/>
      <c r="B372" s="113">
        <v>321</v>
      </c>
      <c r="C372" s="113" t="s">
        <v>6</v>
      </c>
      <c r="D372" s="115"/>
      <c r="E372" s="116">
        <v>0</v>
      </c>
      <c r="F372" s="150">
        <f t="shared" si="77"/>
        <v>0</v>
      </c>
      <c r="G372" s="117">
        <v>0</v>
      </c>
      <c r="H372" s="110">
        <f t="shared" si="90"/>
        <v>0</v>
      </c>
      <c r="I372" s="120">
        <f>SUM(I373:I374)</f>
        <v>11776.42</v>
      </c>
      <c r="J372" s="120">
        <v>1563</v>
      </c>
      <c r="K372" s="116"/>
      <c r="L372" s="116"/>
      <c r="M372" s="111" t="e">
        <f t="shared" si="74"/>
        <v>#DIV/0!</v>
      </c>
      <c r="N372" s="111" t="e">
        <f t="shared" si="80"/>
        <v>#DIV/0!</v>
      </c>
    </row>
    <row r="373" spans="1:14" ht="27" customHeight="1">
      <c r="A373" s="118"/>
      <c r="B373" s="118">
        <v>3212</v>
      </c>
      <c r="C373" s="118" t="s">
        <v>254</v>
      </c>
      <c r="D373" s="119">
        <v>11001</v>
      </c>
      <c r="E373" s="117">
        <v>0</v>
      </c>
      <c r="F373" s="110">
        <f t="shared" si="77"/>
        <v>0</v>
      </c>
      <c r="G373" s="120">
        <v>0</v>
      </c>
      <c r="H373" s="110">
        <f t="shared" si="90"/>
        <v>0</v>
      </c>
      <c r="I373" s="120">
        <v>1845.95</v>
      </c>
      <c r="J373" s="120">
        <v>245</v>
      </c>
      <c r="K373" s="120"/>
      <c r="L373" s="120"/>
      <c r="M373" s="111" t="e">
        <f t="shared" si="74"/>
        <v>#DIV/0!</v>
      </c>
      <c r="N373" s="111" t="e">
        <f t="shared" si="80"/>
        <v>#DIV/0!</v>
      </c>
    </row>
    <row r="374" spans="1:14" ht="27" customHeight="1">
      <c r="A374" s="118"/>
      <c r="B374" s="118">
        <v>3212</v>
      </c>
      <c r="C374" s="118" t="s">
        <v>254</v>
      </c>
      <c r="D374" s="119">
        <v>51100</v>
      </c>
      <c r="E374" s="117">
        <v>0</v>
      </c>
      <c r="F374" s="110">
        <f t="shared" si="77"/>
        <v>0</v>
      </c>
      <c r="G374" s="120">
        <v>0</v>
      </c>
      <c r="H374" s="110">
        <f t="shared" si="90"/>
        <v>0</v>
      </c>
      <c r="I374" s="120">
        <v>9930.47</v>
      </c>
      <c r="J374" s="120">
        <v>1318.41</v>
      </c>
      <c r="K374" s="120"/>
      <c r="L374" s="120"/>
      <c r="M374" s="111" t="e">
        <f t="shared" si="74"/>
        <v>#DIV/0!</v>
      </c>
      <c r="N374" s="111" t="e">
        <f t="shared" si="80"/>
        <v>#DIV/0!</v>
      </c>
    </row>
    <row r="375" spans="1:2" ht="27" customHeight="1">
      <c r="A375" s="182" t="s">
        <v>411</v>
      </c>
      <c r="B375" s="181"/>
    </row>
  </sheetData>
  <sheetProtection/>
  <mergeCells count="3">
    <mergeCell ref="B2:C2"/>
    <mergeCell ref="B3:C3"/>
    <mergeCell ref="A1:N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42" r:id="rId1"/>
  <headerFooter alignWithMargins="0">
    <oddFooter>&amp;L&amp;C&amp;R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2023-01-24T12:12:27Z</dcterms:modified>
  <cp:category/>
  <cp:version/>
  <cp:contentType/>
  <cp:contentStatus/>
</cp:coreProperties>
</file>