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vanka.ocvirk\Desktop\ŽUPANIJA\plan 2023 i 2. izmjene\"/>
    </mc:Choice>
  </mc:AlternateContent>
  <bookViews>
    <workbookView xWindow="0" yWindow="0" windowWidth="28800" windowHeight="11835" activeTab="1"/>
  </bookViews>
  <sheets>
    <sheet name="PRIHODI" sheetId="1" r:id="rId1"/>
    <sheet name="RASHODI" sheetId="2" r:id="rId2"/>
    <sheet name="OPĆI DIO" sheetId="3" r:id="rId3"/>
    <sheet name="Izvještaj o kompatibilnosti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" i="2" l="1"/>
  <c r="I71" i="2" s="1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9" i="2"/>
  <c r="I17" i="2"/>
  <c r="G21" i="3"/>
  <c r="G32" i="3" s="1"/>
  <c r="H19" i="1" l="1"/>
  <c r="H18" i="1" s="1"/>
  <c r="J294" i="2"/>
  <c r="J293" i="2" s="1"/>
  <c r="J292" i="2" s="1"/>
  <c r="J302" i="2"/>
  <c r="J300" i="2" s="1"/>
  <c r="J212" i="2"/>
  <c r="J211" i="2" s="1"/>
  <c r="J209" i="2"/>
  <c r="J93" i="2"/>
  <c r="J155" i="2"/>
  <c r="J147" i="2" s="1"/>
  <c r="J150" i="2"/>
  <c r="J312" i="2"/>
  <c r="J311" i="2" s="1"/>
  <c r="J320" i="2"/>
  <c r="J253" i="2"/>
  <c r="J252" i="2" s="1"/>
  <c r="J221" i="2"/>
  <c r="J160" i="2"/>
  <c r="J159" i="2" s="1"/>
  <c r="J101" i="2"/>
  <c r="J98" i="2" s="1"/>
  <c r="J78" i="2"/>
  <c r="J75" i="2"/>
  <c r="J46" i="2"/>
  <c r="J43" i="2"/>
  <c r="J42" i="2" s="1"/>
  <c r="F19" i="1"/>
  <c r="F18" i="1" s="1"/>
  <c r="H302" i="2"/>
  <c r="H300" i="2" s="1"/>
  <c r="H294" i="2"/>
  <c r="H293" i="2" s="1"/>
  <c r="H292" i="2" s="1"/>
  <c r="H252" i="2"/>
  <c r="H212" i="2"/>
  <c r="H184" i="2"/>
  <c r="H176" i="2"/>
  <c r="H168" i="2"/>
  <c r="H166" i="2" s="1"/>
  <c r="H150" i="2"/>
  <c r="H136" i="2"/>
  <c r="H132" i="2"/>
  <c r="H128" i="2"/>
  <c r="H124" i="2"/>
  <c r="H109" i="2"/>
  <c r="H108" i="2"/>
  <c r="H107" i="2"/>
  <c r="H93" i="2"/>
  <c r="H88" i="2"/>
  <c r="H72" i="2"/>
  <c r="H69" i="2"/>
  <c r="H66" i="2"/>
  <c r="H60" i="2"/>
  <c r="H56" i="2"/>
  <c r="H52" i="2"/>
  <c r="H37" i="2"/>
  <c r="H36" i="2" s="1"/>
  <c r="H35" i="2" s="1"/>
  <c r="H32" i="2"/>
  <c r="H30" i="2"/>
  <c r="H29" i="2" s="1"/>
  <c r="H25" i="2"/>
  <c r="H20" i="2"/>
  <c r="H48" i="1" l="1"/>
  <c r="H52" i="1" s="1"/>
  <c r="H17" i="1"/>
  <c r="J291" i="2"/>
  <c r="J310" i="2"/>
  <c r="H308" i="2"/>
  <c r="J318" i="2"/>
  <c r="H291" i="2"/>
  <c r="H290" i="2" s="1"/>
  <c r="H65" i="2"/>
  <c r="H64" i="2" s="1"/>
  <c r="H63" i="2" s="1"/>
  <c r="H62" i="2" s="1"/>
  <c r="J74" i="2"/>
  <c r="J73" i="2" s="1"/>
  <c r="J72" i="2" s="1"/>
  <c r="H51" i="2"/>
  <c r="H50" i="2" s="1"/>
  <c r="H49" i="2" s="1"/>
  <c r="H17" i="2" s="1"/>
  <c r="H18" i="2"/>
  <c r="H123" i="2"/>
  <c r="H122" i="2" s="1"/>
  <c r="H121" i="2" s="1"/>
  <c r="H71" i="2" s="1"/>
  <c r="F17" i="1"/>
  <c r="F48" i="1"/>
  <c r="F52" i="1" s="1"/>
  <c r="I30" i="3"/>
  <c r="H30" i="3"/>
  <c r="F21" i="3"/>
  <c r="F32" i="3" s="1"/>
  <c r="I18" i="3"/>
  <c r="H18" i="3"/>
  <c r="I15" i="3"/>
  <c r="H15" i="3"/>
  <c r="I21" i="3" l="1"/>
  <c r="I32" i="3" s="1"/>
  <c r="H328" i="2"/>
  <c r="H21" i="3"/>
  <c r="H32" i="3" s="1"/>
  <c r="J309" i="2"/>
  <c r="J308" i="2" s="1"/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D52" i="1"/>
  <c r="F27" i="2"/>
  <c r="F17" i="2" s="1"/>
  <c r="F328" i="2" s="1"/>
  <c r="F301" i="2"/>
  <c r="F293" i="2"/>
  <c r="F291" i="2" s="1"/>
  <c r="J136" i="2"/>
  <c r="J132" i="2"/>
  <c r="J128" i="2"/>
  <c r="J124" i="2"/>
  <c r="J56" i="2"/>
  <c r="J52" i="2"/>
  <c r="J176" i="2"/>
  <c r="J168" i="2"/>
  <c r="J166" i="2" s="1"/>
  <c r="J109" i="2"/>
  <c r="J108" i="2" s="1"/>
  <c r="J107" i="2" s="1"/>
  <c r="J88" i="2"/>
  <c r="J66" i="2"/>
  <c r="J69" i="2"/>
  <c r="J60" i="2"/>
  <c r="J37" i="2"/>
  <c r="J36" i="2" s="1"/>
  <c r="J35" i="2" s="1"/>
  <c r="J32" i="2"/>
  <c r="J30" i="2"/>
  <c r="J25" i="2"/>
  <c r="J184" i="2"/>
  <c r="J20" i="2"/>
  <c r="J174" i="2" l="1"/>
  <c r="J34" i="2"/>
  <c r="J290" i="2"/>
  <c r="J123" i="2"/>
  <c r="J51" i="2"/>
  <c r="J29" i="2"/>
  <c r="J65" i="2"/>
  <c r="J18" i="2"/>
  <c r="J48" i="1"/>
  <c r="I48" i="1"/>
  <c r="E19" i="1"/>
  <c r="G19" i="1" s="1"/>
  <c r="J50" i="2" l="1"/>
  <c r="J49" i="2" s="1"/>
  <c r="J17" i="2" s="1"/>
  <c r="J64" i="2"/>
  <c r="J122" i="2"/>
  <c r="E18" i="1"/>
  <c r="G18" i="1" s="1"/>
  <c r="J121" i="2" l="1"/>
  <c r="J63" i="2"/>
  <c r="E48" i="1"/>
  <c r="G48" i="1" s="1"/>
  <c r="C36" i="1"/>
  <c r="C18" i="1"/>
  <c r="C17" i="1" s="1"/>
  <c r="E71" i="2"/>
  <c r="E184" i="2"/>
  <c r="E136" i="2"/>
  <c r="E132" i="2"/>
  <c r="E124" i="2"/>
  <c r="E65" i="2"/>
  <c r="E56" i="2"/>
  <c r="E29" i="2"/>
  <c r="E20" i="2"/>
  <c r="E17" i="2" s="1"/>
  <c r="G71" i="2"/>
  <c r="G124" i="2"/>
  <c r="G132" i="2"/>
  <c r="G136" i="2"/>
  <c r="L71" i="2"/>
  <c r="K71" i="2"/>
  <c r="G20" i="2"/>
  <c r="E328" i="2" l="1"/>
  <c r="J62" i="2"/>
  <c r="J328" i="2" s="1"/>
  <c r="I328" i="2" s="1"/>
  <c r="G18" i="2"/>
  <c r="C48" i="1"/>
  <c r="C52" i="1" s="1"/>
  <c r="E123" i="2"/>
  <c r="G123" i="2"/>
  <c r="J17" i="1"/>
  <c r="G17" i="2" l="1"/>
  <c r="E17" i="1"/>
  <c r="G17" i="1" s="1"/>
  <c r="I17" i="1"/>
  <c r="E52" i="1"/>
  <c r="G52" i="1" s="1"/>
  <c r="K17" i="2"/>
  <c r="K328" i="2" s="1"/>
  <c r="K29" i="2"/>
  <c r="L29" i="2"/>
  <c r="L17" i="2"/>
  <c r="L328" i="2" s="1"/>
  <c r="G328" i="2" l="1"/>
  <c r="G184" i="2"/>
  <c r="G65" i="2"/>
  <c r="G56" i="2"/>
  <c r="G29" i="2"/>
</calcChain>
</file>

<file path=xl/sharedStrings.xml><?xml version="1.0" encoding="utf-8"?>
<sst xmlns="http://schemas.openxmlformats.org/spreadsheetml/2006/main" count="551" uniqueCount="263">
  <si>
    <t>P R I H O D I</t>
  </si>
  <si>
    <t xml:space="preserve">RAČUN </t>
  </si>
  <si>
    <t>VRSTA PRIHODA</t>
  </si>
  <si>
    <t>PRIHODI POSLOVANJA</t>
  </si>
  <si>
    <r>
      <t>Prihodi po pos.propis.</t>
    </r>
    <r>
      <rPr>
        <sz val="8"/>
        <rFont val="Arial"/>
        <family val="2"/>
        <charset val="238"/>
      </rPr>
      <t>SUFINANC.CIJENE USLUGA</t>
    </r>
  </si>
  <si>
    <t>PRIHODI OD PRODAJE PROIZVODA I ROBE TE PRUŽENIH USLUGA I DONACIJA</t>
  </si>
  <si>
    <t>RASHODI</t>
  </si>
  <si>
    <t>ŠIFRA</t>
  </si>
  <si>
    <t>OPIS RASHODA</t>
  </si>
  <si>
    <t>PROGRAM</t>
  </si>
  <si>
    <t>AKTIVNOST</t>
  </si>
  <si>
    <t>RASHODI POSLOVANJA</t>
  </si>
  <si>
    <t>RASHODI ZA ZAPOSLENE</t>
  </si>
  <si>
    <t>DOPRINOSI NA PLAĆE</t>
  </si>
  <si>
    <t>MATERIJALNI RASHODI</t>
  </si>
  <si>
    <t>NAKNADE TROŠKOVA ZAPOSLENIMA</t>
  </si>
  <si>
    <t>OSTALI NESPOMENUTI RASHODI POSLOVANJA</t>
  </si>
  <si>
    <t>RASHODI ZA MATERIJAL I ENERGIJU</t>
  </si>
  <si>
    <t>RASHODI ZA USLUGE</t>
  </si>
  <si>
    <t>OSTALI RASHODI ZA ZAPOSLENE</t>
  </si>
  <si>
    <t>NAKNADE TROŠKOVA ZAPOSLENIMA - PRIJEVOZ</t>
  </si>
  <si>
    <t>FINANCIJSKI RASHODI</t>
  </si>
  <si>
    <t>KLASA :</t>
  </si>
  <si>
    <t>UR.BROJ :</t>
  </si>
  <si>
    <t>DATUM :</t>
  </si>
  <si>
    <t>RAČUN</t>
  </si>
  <si>
    <t xml:space="preserve">U K U P N O -  R A S H O D I </t>
  </si>
  <si>
    <t>Izvještaj o kompatibilnosti za finPLAN 2012 (Automatski spremljeno).xls</t>
  </si>
  <si>
    <t>Izveden dana 13.12.2012 13:01</t>
  </si>
  <si>
    <t>Sljedeće značajke u ovoj radnoj knjizi nisu podržane u ranijim verzijama programa Excel. Prilikom spremanja radne knjige u ranijem formatu datoteke, te se značajke mogu izgubiti ili se njihov opseg može smanjiti.</t>
  </si>
  <si>
    <t>Manji gubitak kvalitete</t>
  </si>
  <si>
    <t># pojavljivanja</t>
  </si>
  <si>
    <t>Neke ćelije ili stilovi ove radne knjige sadrže oblikovanje koje odabrani format datoteke ne podržava. Ta oblikovanja će se pretvoriti u najbliža dostupna oblikovanja.</t>
  </si>
  <si>
    <t>OSNOVNA ŠKOLA:DR MATE DEMARINA</t>
  </si>
  <si>
    <t>ADRESA :52203 MEDULIN, MUNIDA 3</t>
  </si>
  <si>
    <t>rashodi poslovanja</t>
  </si>
  <si>
    <t>ŠKOLSKA KUHINJA</t>
  </si>
  <si>
    <t>OSNOVNA ŠKOLA DR MATE DEMARINA</t>
  </si>
  <si>
    <t>MUNIDA 3</t>
  </si>
  <si>
    <t>52203 MEDULIN</t>
  </si>
  <si>
    <t>PRIHODI  PO POSEBNIM PROPISIMA</t>
  </si>
  <si>
    <t>prihodi od pruženih usluga</t>
  </si>
  <si>
    <t>PRIHODI OD POSLOVANJA</t>
  </si>
  <si>
    <t>ORGANIZACIJSKA KLASIFIKACIJA 11068</t>
  </si>
  <si>
    <t>LOKALNA KLASIFIKACIJA  18</t>
  </si>
  <si>
    <t>FUNKCIJSKA KLASIFIKACIJA 0912</t>
  </si>
  <si>
    <t>ŠIFRA OPĆINE   263</t>
  </si>
  <si>
    <t>UKUPNO:</t>
  </si>
  <si>
    <t>A210101</t>
  </si>
  <si>
    <t>materijalni rashodi oš po kriterijima</t>
  </si>
  <si>
    <t>A210102</t>
  </si>
  <si>
    <t>Materijalni rashodi po stvarnom trošku</t>
  </si>
  <si>
    <t>REDOVNA DJELATNOST OŠ MINIMALNI STANDARDI</t>
  </si>
  <si>
    <t>A210103</t>
  </si>
  <si>
    <t>RED.DJEL.OŠ-IZNAD STANDARDA</t>
  </si>
  <si>
    <t>A210201</t>
  </si>
  <si>
    <t>Mater.rashodi OŠ po stvar.trošku iznad standarda</t>
  </si>
  <si>
    <t>Vlastiti prihodi OŠ</t>
  </si>
  <si>
    <t>OBRAZOVANJE IZNAD STANDARDA</t>
  </si>
  <si>
    <t>A230106</t>
  </si>
  <si>
    <t>A230107</t>
  </si>
  <si>
    <t>PRODUŽENI BORAVAK</t>
  </si>
  <si>
    <t>A230115</t>
  </si>
  <si>
    <t>A230116</t>
  </si>
  <si>
    <t>A230130</t>
  </si>
  <si>
    <t>Izborni i dodatni programi</t>
  </si>
  <si>
    <t>A230162</t>
  </si>
  <si>
    <t>K240501</t>
  </si>
  <si>
    <t>K240502</t>
  </si>
  <si>
    <t>A230104</t>
  </si>
  <si>
    <t>pomoći proračunskim korisnicima iz proračuna koji im nije nadležan</t>
  </si>
  <si>
    <t>prihodi od imovine</t>
  </si>
  <si>
    <t>prihodi od financijske imovine</t>
  </si>
  <si>
    <t>Prihodi iz nadležnog proračuna</t>
  </si>
  <si>
    <t>Prihodi iz nadležnog proračuna za financiranje redovne djelatnosti pror.korisnika</t>
  </si>
  <si>
    <t>Prihodi za posebne namjene za osnovne škole</t>
  </si>
  <si>
    <t>A230184</t>
  </si>
  <si>
    <t>tekuće pomoći iz dr.proračuna temeljem prijenosa EU sredstava</t>
  </si>
  <si>
    <t>donacije od pravnih i fizičkih osoba</t>
  </si>
  <si>
    <t>int.usluge -ugovor o djelu</t>
  </si>
  <si>
    <t>Općina Medulin za proračunske korisnike</t>
  </si>
  <si>
    <t>A230199</t>
  </si>
  <si>
    <t>Projekt "Školska Shema"</t>
  </si>
  <si>
    <t>OSTALI NESPOMENUTI RASHODI POSLOVANJA-INVALIDI</t>
  </si>
  <si>
    <t>PROJEKT</t>
  </si>
  <si>
    <t>DECENTRALIZIRANA SREDSTVA ZA OŠ-ŽUPANIJA</t>
  </si>
  <si>
    <t>PLAĆE BRUTO</t>
  </si>
  <si>
    <t>Ministarstvo poljoprivrede za prorač.korisnike</t>
  </si>
  <si>
    <t>izvor finan.</t>
  </si>
  <si>
    <t>Nenamjenski prihodi i primici-županija</t>
  </si>
  <si>
    <t>POMOĆNICI U NASTAVI-ugovor o djelu-županija</t>
  </si>
  <si>
    <t>MInistarstvo obrazovanja za prorač.korisnike</t>
  </si>
  <si>
    <t>Školski list,časopisi i knjige</t>
  </si>
  <si>
    <t>Ministarstvo znanosti i obrazovanja za pror.korisnike</t>
  </si>
  <si>
    <t>A230203</t>
  </si>
  <si>
    <t>Medni dani</t>
  </si>
  <si>
    <t>STVARNI TROŠAK DRUGI IZVORI-vl.prihodi-refundacija troškova-zajed.prostor</t>
  </si>
  <si>
    <t>OST. NESPOMENUTI RASHODI POSLOVANJA</t>
  </si>
  <si>
    <t>A210104</t>
  </si>
  <si>
    <t>MINISTARSTVO ZNANOSTI I OBRAZOVANJA ZA PRORAČUNSKE KORISNIKE</t>
  </si>
  <si>
    <t>Izvor financiranja</t>
  </si>
  <si>
    <t>NAKN. GRAĐ., KUĆANSTVIMA NA TEMELJU OSIGURANJA I DR. NAK.</t>
  </si>
  <si>
    <t>A230197</t>
  </si>
  <si>
    <t>Projekt "Osiguranje prehrane djece u osnovnim školama"</t>
  </si>
  <si>
    <t>Zaklada "Hrvatska za djecu"</t>
  </si>
  <si>
    <t>Opremanje u osnovnim školama</t>
  </si>
  <si>
    <t>Program</t>
  </si>
  <si>
    <t>Projekcija za 2023.</t>
  </si>
  <si>
    <t>Programi obrazovanja iznad standarda</t>
  </si>
  <si>
    <t>PLAN 2021</t>
  </si>
  <si>
    <t>PROEKCIJA PLANA 2023.</t>
  </si>
  <si>
    <t>Šifra izv. Fin.</t>
  </si>
  <si>
    <t xml:space="preserve">tekuće pomoći iz državnog proračuna pror.kor. </t>
  </si>
  <si>
    <t xml:space="preserve">tekuće pomoći pror.kor.iz pr.koji im nije nadležan-općine    </t>
  </si>
  <si>
    <t xml:space="preserve">kapitalne pomoći iz državnog proračuna   </t>
  </si>
  <si>
    <t>tekuće pomoći iz dr.pror.temeljem prijenosa EU sredstava</t>
  </si>
  <si>
    <t>kamate na depozite po viđenju</t>
  </si>
  <si>
    <t>Sufinanciranje cijene usluge</t>
  </si>
  <si>
    <t>Tekuće donacije od neprofitnih organizacija</t>
  </si>
  <si>
    <t>Prihodi od nadležnog proračuna za financiranje rashoda poslovanja</t>
  </si>
  <si>
    <t>VIŠAK PRIHODA POSLOVANJA- Prihodi za posebne namjene  -preneseni višak</t>
  </si>
  <si>
    <t>SLUŽBENA PUTOVANJA</t>
  </si>
  <si>
    <t>OSTALI FINANCIJSKI RASHODI</t>
  </si>
  <si>
    <t>OSTALE NAKNADE GRAĐANIMA I KUĆANSTVIMA NA TEMELJ. OSIGUR. I DR. NAKNADE</t>
  </si>
  <si>
    <t>Plaće i drugi rashodi za zaposlene osnovnih škola</t>
  </si>
  <si>
    <t>PLAĆE ZA REDOVAN RAD</t>
  </si>
  <si>
    <t>DOPRINOSI ZA OBVEZNO ZDRAVSTVENO OSIGURANJE</t>
  </si>
  <si>
    <t>PRISTOJBE I NAKNADE</t>
  </si>
  <si>
    <t>ZATEZNE KAMATE</t>
  </si>
  <si>
    <t>NAKNADE GRAĐANIMA I KUĆANSTVIMA U NARAVI</t>
  </si>
  <si>
    <t>A230102</t>
  </si>
  <si>
    <t>ŽUPANIJSKA NATJECANJA</t>
  </si>
  <si>
    <t>Ostale institucije za osnovne škole</t>
  </si>
  <si>
    <t>MATERIJAL I SIROVINE</t>
  </si>
  <si>
    <t>PLAĆE ZA REDOVAN RAD -SREDSTVA O. MEDULIN</t>
  </si>
  <si>
    <t>PLAĆE ZA REDOVAN RAD -SREDSTVA O. LIŽNJAN</t>
  </si>
  <si>
    <t>Razlika</t>
  </si>
  <si>
    <t>PLAĆE ZA REDOVAN RAD - roditelji</t>
  </si>
  <si>
    <t>Naknada za županijsko stručno vijeće, županijski aktiv učitelja</t>
  </si>
  <si>
    <t>A230189</t>
  </si>
  <si>
    <t>Mentorstvo</t>
  </si>
  <si>
    <t>izvor financiranja</t>
  </si>
  <si>
    <t>Ministarstvo znanosti i obrazovanja za proračunske korisnike</t>
  </si>
  <si>
    <t>Investicijsko održavanje u osnovnim školama</t>
  </si>
  <si>
    <t>A240101</t>
  </si>
  <si>
    <t>Investicijsko održavanje u osnovnim školama - MINIMALNI STANDARD</t>
  </si>
  <si>
    <t>DECENTRALIZIRANA SREDSTVA PRETHODNIH GODINA</t>
  </si>
  <si>
    <t>A240102</t>
  </si>
  <si>
    <t>INVESTICIJSKO ODRŽAVANJE OŠ - Iznad standarda</t>
  </si>
  <si>
    <t>K240301</t>
  </si>
  <si>
    <t>Projektna dokumentacija osnovnih škola</t>
  </si>
  <si>
    <t>Decentralizirana sredstva za kapitalno za osnovne škole</t>
  </si>
  <si>
    <t>OSTALA NEMATERIJALNA IMOVINA</t>
  </si>
  <si>
    <t>K240314</t>
  </si>
  <si>
    <t>Područna škola Ližnjan</t>
  </si>
  <si>
    <t>Projekt MOZAIK 4</t>
  </si>
  <si>
    <t>T910801</t>
  </si>
  <si>
    <t>PROVEDBA PROJEKTA MOZAIK 4</t>
  </si>
  <si>
    <t>Org. Kl.</t>
  </si>
  <si>
    <t>Lokalna kl.</t>
  </si>
  <si>
    <t>Šifra općine</t>
  </si>
  <si>
    <t>Nenamjenski prihodi i primici</t>
  </si>
  <si>
    <t>Strukturni fondovi EU</t>
  </si>
  <si>
    <t>Proračunski korisnici za proračunske korisnike</t>
  </si>
  <si>
    <t>NENAMJENSKI PRIHODI I PRIMICI - ŽUPANIJA</t>
  </si>
  <si>
    <t>OSTALI NESPOMENUTI RASHODI</t>
  </si>
  <si>
    <t>PLAĆE-BRUTO</t>
  </si>
  <si>
    <t>NAKNADE ZA PRIJEVOZ S POSLA I NA POSAO</t>
  </si>
  <si>
    <t>OSTALI PROGRAMI I PROJEKTI</t>
  </si>
  <si>
    <t>NAKNADE GRAĐANIMA, KUĆ. NA TEMELJU OSIGURANJA I DRUGE NAKNADE</t>
  </si>
  <si>
    <t>RASHODI ZA NABAVU NEFINANCIJSKE IMOVINE</t>
  </si>
  <si>
    <t>RASHODI ZA NABAVU PROIZVEDENE DUGOTRAJNE IMOVINE</t>
  </si>
  <si>
    <t>KNJIGE-UDŽBENICI</t>
  </si>
  <si>
    <t>Agencija za odgoj i obrazovanje za proračunske korisnike</t>
  </si>
  <si>
    <t>NAKNADA TROŠKOVA ZAPOSLENIMA</t>
  </si>
  <si>
    <t xml:space="preserve">AKTIVNOST </t>
  </si>
  <si>
    <t>Zavičajna nastava</t>
  </si>
  <si>
    <t>Kapitalna ulaganja u osnovne škole</t>
  </si>
  <si>
    <t>RASHODI ZA NABAVU NEPROIZVEDENE DUGOTRAJNE IMOVINE</t>
  </si>
  <si>
    <t>ULAGANJA NA NEFINANCIJSKOJ IMOVINI</t>
  </si>
  <si>
    <t>DODATNA ULAGANJA NA GRAĐ. OBJEKTIMA</t>
  </si>
  <si>
    <t>Školski namještaj i oprema</t>
  </si>
  <si>
    <t xml:space="preserve">Vlastiti prihodi </t>
  </si>
  <si>
    <t>ULAGANJE U RAČUNALNE PROGRAME</t>
  </si>
  <si>
    <t>POSTROJENJA I OPREMA</t>
  </si>
  <si>
    <t>Opremanje knjižnice</t>
  </si>
  <si>
    <t>KNJIGE</t>
  </si>
  <si>
    <t>Vlastiti izvori</t>
  </si>
  <si>
    <t>Donacije za osnovne škole</t>
  </si>
  <si>
    <t>PLAN 2022.</t>
  </si>
  <si>
    <t>Projekcija za 2024.</t>
  </si>
  <si>
    <t>PLAN 2022</t>
  </si>
  <si>
    <t>PLAN 2021.</t>
  </si>
  <si>
    <t>RAZLIKA</t>
  </si>
  <si>
    <t>Projekt MOZAIK 3</t>
  </si>
  <si>
    <t>T905901</t>
  </si>
  <si>
    <t>PROJEKT MOZAIK 3</t>
  </si>
  <si>
    <t>STRUKTURNI FONDOVI EU</t>
  </si>
  <si>
    <t>rashodi za zaposlene</t>
  </si>
  <si>
    <t>plać bruto</t>
  </si>
  <si>
    <t>ostali rashodi za zaposlene</t>
  </si>
  <si>
    <t>materijalni rashodi</t>
  </si>
  <si>
    <t>naknada troškova zaposlenima</t>
  </si>
  <si>
    <t>Funkc.kl.0912</t>
  </si>
  <si>
    <t>PROEKCIJA PLANA 2024.</t>
  </si>
  <si>
    <t>A230103</t>
  </si>
  <si>
    <t>Pravna pomoć</t>
  </si>
  <si>
    <t>Troškovi sudskih postupaka</t>
  </si>
  <si>
    <t>Naknade šteta pravnim i fizičkim osobama</t>
  </si>
  <si>
    <t>A230134</t>
  </si>
  <si>
    <t>RASHODI ZA USUGE</t>
  </si>
  <si>
    <t>A230202</t>
  </si>
  <si>
    <t>Školski preventivni programi</t>
  </si>
  <si>
    <t>Građanski odgoj</t>
  </si>
  <si>
    <t>kapitalne pomoćipror. Korisnicima iz pr. Koji im nije nadležan - općine</t>
  </si>
  <si>
    <t>Kapitalne donacije od fizičkih osoba</t>
  </si>
  <si>
    <t>Tekući prijenosi između pror. Korisnika istog proračuna</t>
  </si>
  <si>
    <t>IZVRŠENJE 2021.</t>
  </si>
  <si>
    <t>Prihodi iz nadležnog proračuna za financiranje rashoda za nabavu nef. imovine</t>
  </si>
  <si>
    <t xml:space="preserve">OSTALE NAKNADE GRAĐANIMA I KUĆANSTVIMA </t>
  </si>
  <si>
    <t>MANJAK PRIHODA POSLOVANJA - PRENESENI MANJAK</t>
  </si>
  <si>
    <t>Predsjednik Školskog odbora: Miroslav Šop- Kebert:</t>
  </si>
  <si>
    <t>OPĆI DIO</t>
  </si>
  <si>
    <t>Projekcija plana
za 2023.</t>
  </si>
  <si>
    <t>Projekcija plana 
za 2024.</t>
  </si>
  <si>
    <t>PRIHODI UKUPNO</t>
  </si>
  <si>
    <t>PRIHODI OD PRODAJE NEFINANCIJSKE IMOVINE</t>
  </si>
  <si>
    <t>RASHODI UKUPNO</t>
  </si>
  <si>
    <t>RASHODI  POSLOVANJA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</si>
  <si>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</si>
  <si>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</si>
  <si>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</si>
  <si>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</si>
  <si>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</si>
  <si>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</si>
  <si>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</si>
  <si>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</si>
  <si>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Predsjednik Školskog odbora:                     Miroslav Šop- Kebert:</t>
  </si>
  <si>
    <t>1. IZMJENE 2022.</t>
  </si>
  <si>
    <t>1. izmjene i dopune 2022.</t>
  </si>
  <si>
    <t>1. IZMJENE PLANA 2022.</t>
  </si>
  <si>
    <t>2. IZMJENE 2022.</t>
  </si>
  <si>
    <t>2. IZMJENE I DOPUNE FINANCIJSKOG  PLANA  2022. S PROJEKCIJOM ZA 2023. i 2024.</t>
  </si>
  <si>
    <t>TEKUĆE DONACIJE U NARAVI</t>
  </si>
  <si>
    <t>OSTALI RASHODI</t>
  </si>
  <si>
    <t>Projekt MOZAIK 5</t>
  </si>
  <si>
    <t>T921101</t>
  </si>
  <si>
    <t>PROVEDBA PROJEKTA MOZAIK 5</t>
  </si>
  <si>
    <t>Zaklade za proračunske korisnike</t>
  </si>
  <si>
    <t>2. izmjene i dopune 2022.</t>
  </si>
  <si>
    <t xml:space="preserve"> 2. IZMJENE FINANCIJSKOG PLANA (proračunski korisnik) ZA 2022. I                                                                                                                                                PROJEKCIJA PLANA ZA  2023. I 2024. GODINU</t>
  </si>
  <si>
    <t>2. IZMJENE FINANCIJSKOG   PLANA  2022. S PROJEKCIJOM ZA 2023. i 2024.</t>
  </si>
  <si>
    <t>A240103</t>
  </si>
  <si>
    <t>INVESTICIJSKO ODRŽAVANJE OŠ - Ostali proračuni</t>
  </si>
  <si>
    <t>400-02/22-01/5</t>
  </si>
  <si>
    <t>2168-02-22-3</t>
  </si>
  <si>
    <t>29.12.2022.</t>
  </si>
  <si>
    <t>2168-02-22-4</t>
  </si>
  <si>
    <t>400-02/21-01/5</t>
  </si>
  <si>
    <t>2168-02-22-2</t>
  </si>
  <si>
    <t>Školski odbor donio je dana 29.12.2022. 2. IZMJENE FINANCIJSKOG PLANA  ZA 2022. I PROJEKCIJA PLANA ZA  2023. I 2024. GODINU - OPĆI DIO</t>
  </si>
  <si>
    <t>Školski odbor donio je dana 29.12.2022. godine 2. IZMJENE FINANCIJSKOG PLANA  ZA 2022. I PROJEKCIJA PLANA ZA  2023. I 2024. GODINU - PRIHODI</t>
  </si>
  <si>
    <t>Školski odbor donio je dana 29.12.2022.  2. IZMJENE FINANCIJSKOG PLANA  ZA 2022. I PROJEKCIJA PLANA ZA  2023. I 2024. GODINU -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</si>
</sst>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4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theme="1" tint="4.9989318521683403E-2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3" fontId="9" fillId="0" borderId="1" xfId="0" applyNumberFormat="1" applyFont="1" applyBorder="1"/>
    <xf numFmtId="3" fontId="6" fillId="0" borderId="1" xfId="0" applyNumberFormat="1" applyFont="1" applyBorder="1"/>
    <xf numFmtId="1" fontId="6" fillId="0" borderId="1" xfId="0" applyNumberFormat="1" applyFont="1" applyBorder="1"/>
    <xf numFmtId="0" fontId="10" fillId="0" borderId="0" xfId="0" applyFont="1"/>
    <xf numFmtId="0" fontId="6" fillId="0" borderId="0" xfId="0" applyFont="1"/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3" fontId="5" fillId="0" borderId="0" xfId="0" applyNumberFormat="1" applyFont="1" applyBorder="1"/>
    <xf numFmtId="3" fontId="4" fillId="0" borderId="0" xfId="0" applyNumberFormat="1" applyFont="1" applyBorder="1"/>
    <xf numFmtId="3" fontId="3" fillId="0" borderId="0" xfId="0" applyNumberFormat="1" applyFont="1" applyBorder="1"/>
    <xf numFmtId="3" fontId="9" fillId="0" borderId="0" xfId="0" applyNumberFormat="1" applyFont="1" applyBorder="1"/>
    <xf numFmtId="3" fontId="3" fillId="3" borderId="1" xfId="0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justify"/>
    </xf>
    <xf numFmtId="3" fontId="3" fillId="0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Fill="1" applyBorder="1"/>
    <xf numFmtId="0" fontId="6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3" fontId="3" fillId="0" borderId="0" xfId="0" applyNumberFormat="1" applyFont="1" applyFill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3" fontId="6" fillId="0" borderId="0" xfId="0" applyNumberFormat="1" applyFont="1" applyBorder="1"/>
    <xf numFmtId="0" fontId="6" fillId="0" borderId="0" xfId="0" applyFont="1" applyFill="1"/>
    <xf numFmtId="0" fontId="6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/>
    </xf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1" fontId="3" fillId="0" borderId="1" xfId="0" applyNumberFormat="1" applyFont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3" fontId="3" fillId="3" borderId="0" xfId="0" applyNumberFormat="1" applyFont="1" applyFill="1" applyBorder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6" fillId="0" borderId="0" xfId="0" applyNumberFormat="1" applyFont="1" applyFill="1" applyBorder="1"/>
    <xf numFmtId="0" fontId="3" fillId="0" borderId="1" xfId="0" applyFont="1" applyFill="1" applyBorder="1"/>
    <xf numFmtId="0" fontId="15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justify"/>
    </xf>
    <xf numFmtId="0" fontId="3" fillId="0" borderId="0" xfId="0" applyFont="1" applyFill="1"/>
    <xf numFmtId="0" fontId="1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/>
    </xf>
    <xf numFmtId="0" fontId="17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wrapText="1"/>
    </xf>
    <xf numFmtId="0" fontId="21" fillId="0" borderId="6" xfId="0" quotePrefix="1" applyFont="1" applyBorder="1" applyAlignment="1">
      <alignment horizontal="left" wrapText="1"/>
    </xf>
    <xf numFmtId="0" fontId="21" fillId="0" borderId="7" xfId="0" quotePrefix="1" applyFont="1" applyBorder="1" applyAlignment="1">
      <alignment horizontal="left" wrapText="1"/>
    </xf>
    <xf numFmtId="0" fontId="21" fillId="0" borderId="7" xfId="0" quotePrefix="1" applyFont="1" applyBorder="1" applyAlignment="1">
      <alignment horizontal="center" wrapText="1"/>
    </xf>
    <xf numFmtId="0" fontId="21" fillId="0" borderId="7" xfId="0" quotePrefix="1" applyNumberFormat="1" applyFont="1" applyFill="1" applyBorder="1" applyAlignment="1" applyProtection="1">
      <alignment horizontal="left"/>
    </xf>
    <xf numFmtId="0" fontId="22" fillId="0" borderId="1" xfId="0" applyNumberFormat="1" applyFont="1" applyFill="1" applyBorder="1" applyAlignment="1" applyProtection="1">
      <alignment horizont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right"/>
    </xf>
    <xf numFmtId="0" fontId="14" fillId="4" borderId="6" xfId="0" applyFont="1" applyFill="1" applyBorder="1" applyAlignment="1">
      <alignment horizontal="left"/>
    </xf>
    <xf numFmtId="0" fontId="6" fillId="4" borderId="7" xfId="0" applyNumberFormat="1" applyFont="1" applyFill="1" applyBorder="1" applyAlignment="1" applyProtection="1"/>
    <xf numFmtId="3" fontId="21" fillId="0" borderId="1" xfId="0" applyNumberFormat="1" applyFont="1" applyFill="1" applyBorder="1" applyAlignment="1" applyProtection="1">
      <alignment horizontal="right" wrapText="1"/>
    </xf>
    <xf numFmtId="3" fontId="17" fillId="0" borderId="0" xfId="0" applyNumberFormat="1" applyFont="1" applyFill="1" applyBorder="1" applyAlignment="1" applyProtection="1"/>
    <xf numFmtId="3" fontId="21" fillId="0" borderId="1" xfId="0" applyNumberFormat="1" applyFont="1" applyBorder="1" applyAlignment="1">
      <alignment horizontal="right"/>
    </xf>
    <xf numFmtId="3" fontId="21" fillId="4" borderId="1" xfId="0" applyNumberFormat="1" applyFont="1" applyFill="1" applyBorder="1" applyAlignment="1" applyProtection="1">
      <alignment horizontal="right" wrapText="1"/>
    </xf>
    <xf numFmtId="3" fontId="21" fillId="5" borderId="6" xfId="0" quotePrefix="1" applyNumberFormat="1" applyFont="1" applyFill="1" applyBorder="1" applyAlignment="1">
      <alignment horizontal="right"/>
    </xf>
    <xf numFmtId="3" fontId="21" fillId="5" borderId="1" xfId="0" applyNumberFormat="1" applyFont="1" applyFill="1" applyBorder="1" applyAlignment="1" applyProtection="1">
      <alignment horizontal="right" wrapText="1"/>
    </xf>
    <xf numFmtId="3" fontId="21" fillId="4" borderId="6" xfId="0" quotePrefix="1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18" fillId="0" borderId="0" xfId="0" quotePrefix="1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right"/>
    </xf>
    <xf numFmtId="3" fontId="22" fillId="0" borderId="0" xfId="0" applyNumberFormat="1" applyFont="1" applyFill="1" applyBorder="1" applyAlignment="1" applyProtection="1"/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17" fillId="0" borderId="0" xfId="0" applyNumberFormat="1" applyFont="1" applyFill="1" applyBorder="1" applyAlignment="1" applyProtection="1"/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5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14" fillId="0" borderId="6" xfId="0" applyNumberFormat="1" applyFont="1" applyFill="1" applyBorder="1" applyAlignment="1" applyProtection="1">
      <alignment horizontal="left" wrapText="1"/>
    </xf>
    <xf numFmtId="0" fontId="23" fillId="0" borderId="7" xfId="0" applyNumberFormat="1" applyFont="1" applyFill="1" applyBorder="1" applyAlignment="1" applyProtection="1">
      <alignment wrapText="1"/>
    </xf>
    <xf numFmtId="0" fontId="14" fillId="4" borderId="6" xfId="0" quotePrefix="1" applyNumberFormat="1" applyFont="1" applyFill="1" applyBorder="1" applyAlignment="1" applyProtection="1">
      <alignment horizontal="left" wrapText="1"/>
    </xf>
    <xf numFmtId="0" fontId="23" fillId="4" borderId="7" xfId="0" applyNumberFormat="1" applyFont="1" applyFill="1" applyBorder="1" applyAlignment="1" applyProtection="1">
      <alignment wrapText="1"/>
    </xf>
    <xf numFmtId="0" fontId="14" fillId="0" borderId="6" xfId="0" quotePrefix="1" applyNumberFormat="1" applyFont="1" applyFill="1" applyBorder="1" applyAlignment="1" applyProtection="1">
      <alignment horizontal="left" wrapText="1"/>
    </xf>
    <xf numFmtId="0" fontId="6" fillId="0" borderId="7" xfId="0" applyNumberFormat="1" applyFont="1" applyFill="1" applyBorder="1" applyAlignment="1" applyProtection="1">
      <alignment wrapText="1"/>
    </xf>
    <xf numFmtId="0" fontId="14" fillId="0" borderId="6" xfId="0" quotePrefix="1" applyFont="1" applyBorder="1" applyAlignment="1">
      <alignment horizontal="left"/>
    </xf>
    <xf numFmtId="0" fontId="6" fillId="0" borderId="7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21" fillId="5" borderId="6" xfId="0" applyNumberFormat="1" applyFont="1" applyFill="1" applyBorder="1" applyAlignment="1" applyProtection="1">
      <alignment horizontal="left" wrapText="1"/>
    </xf>
    <xf numFmtId="0" fontId="21" fillId="5" borderId="7" xfId="0" applyNumberFormat="1" applyFont="1" applyFill="1" applyBorder="1" applyAlignment="1" applyProtection="1">
      <alignment horizontal="left" wrapText="1"/>
    </xf>
    <xf numFmtId="0" fontId="21" fillId="5" borderId="9" xfId="0" applyNumberFormat="1" applyFont="1" applyFill="1" applyBorder="1" applyAlignment="1" applyProtection="1">
      <alignment horizontal="left" wrapText="1"/>
    </xf>
    <xf numFmtId="0" fontId="21" fillId="4" borderId="6" xfId="0" applyNumberFormat="1" applyFont="1" applyFill="1" applyBorder="1" applyAlignment="1" applyProtection="1">
      <alignment horizontal="left" wrapText="1"/>
    </xf>
    <xf numFmtId="0" fontId="21" fillId="4" borderId="7" xfId="0" applyNumberFormat="1" applyFont="1" applyFill="1" applyBorder="1" applyAlignment="1" applyProtection="1">
      <alignment horizontal="left" wrapText="1"/>
    </xf>
    <xf numFmtId="0" fontId="21" fillId="4" borderId="9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vertical="center" wrapText="1"/>
    </xf>
    <xf numFmtId="0" fontId="14" fillId="4" borderId="6" xfId="0" applyNumberFormat="1" applyFont="1" applyFill="1" applyBorder="1" applyAlignment="1" applyProtection="1">
      <alignment horizontal="left" wrapText="1"/>
    </xf>
    <xf numFmtId="0" fontId="6" fillId="4" borderId="7" xfId="0" applyNumberFormat="1" applyFont="1" applyFill="1" applyBorder="1" applyAlignment="1" applyProtection="1"/>
    <xf numFmtId="0" fontId="14" fillId="0" borderId="6" xfId="0" quotePrefix="1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19" workbookViewId="0">
      <selection activeCell="A54" sqref="A54:B54"/>
    </sheetView>
  </sheetViews>
  <sheetFormatPr defaultRowHeight="12.75" x14ac:dyDescent="0.2"/>
  <cols>
    <col min="2" max="2" width="70.85546875" customWidth="1"/>
    <col min="3" max="3" width="14.28515625" customWidth="1"/>
    <col min="4" max="4" width="15.5703125" customWidth="1"/>
    <col min="5" max="5" width="14.28515625" customWidth="1"/>
    <col min="6" max="6" width="16.28515625" customWidth="1"/>
    <col min="7" max="7" width="14.28515625" customWidth="1"/>
    <col min="8" max="8" width="16.28515625" customWidth="1"/>
    <col min="9" max="9" width="16.5703125" customWidth="1"/>
    <col min="10" max="10" width="12.140625" customWidth="1"/>
  </cols>
  <sheetData>
    <row r="1" spans="1:10" ht="18" x14ac:dyDescent="0.25">
      <c r="A1" s="2" t="s">
        <v>37</v>
      </c>
      <c r="B1" s="2"/>
    </row>
    <row r="2" spans="1:10" ht="18" x14ac:dyDescent="0.25">
      <c r="A2" s="2" t="s">
        <v>38</v>
      </c>
      <c r="B2" s="2"/>
    </row>
    <row r="3" spans="1:10" ht="18" x14ac:dyDescent="0.25">
      <c r="A3" s="2" t="s">
        <v>39</v>
      </c>
      <c r="B3" s="2"/>
    </row>
    <row r="4" spans="1:10" ht="18" x14ac:dyDescent="0.25">
      <c r="A4" s="14" t="s">
        <v>43</v>
      </c>
      <c r="B4" s="2"/>
    </row>
    <row r="5" spans="1:10" ht="18" x14ac:dyDescent="0.25">
      <c r="A5" s="14" t="s">
        <v>44</v>
      </c>
      <c r="B5" s="2"/>
    </row>
    <row r="6" spans="1:10" ht="18" x14ac:dyDescent="0.25">
      <c r="A6" s="14" t="s">
        <v>46</v>
      </c>
      <c r="B6" s="2"/>
    </row>
    <row r="7" spans="1:10" ht="18" x14ac:dyDescent="0.25">
      <c r="A7" s="14" t="s">
        <v>45</v>
      </c>
      <c r="B7" s="2"/>
    </row>
    <row r="8" spans="1:10" ht="12.95" customHeight="1" x14ac:dyDescent="0.2">
      <c r="A8" s="3" t="s">
        <v>22</v>
      </c>
      <c r="B8" s="138" t="s">
        <v>254</v>
      </c>
      <c r="C8" s="138"/>
    </row>
    <row r="9" spans="1:10" ht="12.95" customHeight="1" x14ac:dyDescent="0.2">
      <c r="A9" s="3" t="s">
        <v>23</v>
      </c>
      <c r="B9" s="138" t="s">
        <v>255</v>
      </c>
      <c r="C9" s="138"/>
    </row>
    <row r="10" spans="1:10" ht="12.95" customHeight="1" x14ac:dyDescent="0.2">
      <c r="A10" s="3" t="s">
        <v>24</v>
      </c>
      <c r="B10" s="1" t="s">
        <v>256</v>
      </c>
    </row>
    <row r="12" spans="1:10" ht="18" x14ac:dyDescent="0.25">
      <c r="A12" s="2" t="s">
        <v>251</v>
      </c>
      <c r="B12" s="15"/>
    </row>
    <row r="13" spans="1:10" x14ac:dyDescent="0.2">
      <c r="B13" s="15"/>
    </row>
    <row r="14" spans="1:10" ht="18" x14ac:dyDescent="0.25">
      <c r="A14" s="14" t="s">
        <v>0</v>
      </c>
    </row>
    <row r="16" spans="1:10" ht="30" customHeight="1" x14ac:dyDescent="0.2">
      <c r="A16" s="62" t="s">
        <v>1</v>
      </c>
      <c r="B16" s="62" t="s">
        <v>2</v>
      </c>
      <c r="C16" s="62" t="s">
        <v>109</v>
      </c>
      <c r="D16" s="62" t="s">
        <v>217</v>
      </c>
      <c r="E16" s="62" t="s">
        <v>191</v>
      </c>
      <c r="F16" s="62" t="s">
        <v>238</v>
      </c>
      <c r="G16" s="62" t="s">
        <v>193</v>
      </c>
      <c r="H16" s="62" t="s">
        <v>241</v>
      </c>
      <c r="I16" s="65" t="s">
        <v>110</v>
      </c>
      <c r="J16" s="65" t="s">
        <v>204</v>
      </c>
    </row>
    <row r="17" spans="1:10" x14ac:dyDescent="0.2">
      <c r="A17" s="37">
        <v>6</v>
      </c>
      <c r="B17" s="34" t="s">
        <v>3</v>
      </c>
      <c r="C17" s="35">
        <f>C18+C28+C267+C36+C32+C43</f>
        <v>12257790</v>
      </c>
      <c r="D17" s="35">
        <v>13624375</v>
      </c>
      <c r="E17" s="35">
        <f>E18+E28+E267+E36+E32+E43</f>
        <v>13364792</v>
      </c>
      <c r="F17" s="35">
        <f>F18+F28+F32+F36+F43</f>
        <v>14555040</v>
      </c>
      <c r="G17" s="35">
        <f t="shared" ref="G17:G49" si="0">H17-E17</f>
        <v>2425615</v>
      </c>
      <c r="H17" s="35">
        <f>H18+H28+H32+H36+H43</f>
        <v>15790407</v>
      </c>
      <c r="I17" s="35">
        <f>SUM(I18+I32+I28+I36+I43)</f>
        <v>12927855</v>
      </c>
      <c r="J17" s="35">
        <f>SUM(J18+J32+J28+J36+J43)</f>
        <v>12927855</v>
      </c>
    </row>
    <row r="18" spans="1:10" x14ac:dyDescent="0.2">
      <c r="A18" s="8">
        <v>63</v>
      </c>
      <c r="B18" s="4" t="s">
        <v>70</v>
      </c>
      <c r="C18" s="5">
        <f>SUM(C19+C24)</f>
        <v>10356930</v>
      </c>
      <c r="D18" s="42">
        <v>11191252</v>
      </c>
      <c r="E18" s="5">
        <f>SUM(E19+E24)</f>
        <v>11284087</v>
      </c>
      <c r="F18" s="5">
        <f>F19+F24+F26</f>
        <v>11955548</v>
      </c>
      <c r="G18" s="42">
        <f t="shared" si="0"/>
        <v>1227601</v>
      </c>
      <c r="H18" s="5">
        <f>H19+H24+H26</f>
        <v>12511688</v>
      </c>
      <c r="I18" s="5">
        <v>11123238</v>
      </c>
      <c r="J18" s="5">
        <v>11123238</v>
      </c>
    </row>
    <row r="19" spans="1:10" x14ac:dyDescent="0.2">
      <c r="A19" s="9">
        <v>636</v>
      </c>
      <c r="B19" s="10" t="s">
        <v>70</v>
      </c>
      <c r="C19" s="12">
        <v>10075430</v>
      </c>
      <c r="D19" s="42">
        <v>11076817</v>
      </c>
      <c r="E19" s="12">
        <f>SUM(E20:E23)</f>
        <v>11026650</v>
      </c>
      <c r="F19" s="12">
        <f>F20+F21+F22+F23</f>
        <v>11907448</v>
      </c>
      <c r="G19" s="42">
        <f t="shared" si="0"/>
        <v>1436938</v>
      </c>
      <c r="H19" s="12">
        <f>H20+H21+H22+H23</f>
        <v>12463588</v>
      </c>
      <c r="I19" s="12"/>
      <c r="J19" s="12"/>
    </row>
    <row r="20" spans="1:10" x14ac:dyDescent="0.2">
      <c r="A20" s="9">
        <v>63612</v>
      </c>
      <c r="B20" s="10" t="s">
        <v>112</v>
      </c>
      <c r="C20" s="12">
        <v>8649430</v>
      </c>
      <c r="D20" s="42">
        <v>10929788</v>
      </c>
      <c r="E20" s="12">
        <v>9551850</v>
      </c>
      <c r="F20" s="12">
        <v>10216714</v>
      </c>
      <c r="G20" s="42">
        <f t="shared" si="0"/>
        <v>1046264</v>
      </c>
      <c r="H20" s="12">
        <v>10598114</v>
      </c>
      <c r="I20" s="12"/>
      <c r="J20" s="12"/>
    </row>
    <row r="21" spans="1:10" x14ac:dyDescent="0.2">
      <c r="A21" s="9">
        <v>63613</v>
      </c>
      <c r="B21" s="10" t="s">
        <v>113</v>
      </c>
      <c r="C21" s="12">
        <v>945385</v>
      </c>
      <c r="D21" s="42"/>
      <c r="E21" s="12">
        <v>1309800</v>
      </c>
      <c r="F21" s="12">
        <v>1420734</v>
      </c>
      <c r="G21" s="42">
        <f t="shared" si="0"/>
        <v>220674</v>
      </c>
      <c r="H21" s="12">
        <v>1530474</v>
      </c>
      <c r="I21" s="12"/>
      <c r="J21" s="12"/>
    </row>
    <row r="22" spans="1:10" x14ac:dyDescent="0.2">
      <c r="A22" s="9">
        <v>63623</v>
      </c>
      <c r="B22" s="10" t="s">
        <v>214</v>
      </c>
      <c r="C22" s="12"/>
      <c r="D22" s="42"/>
      <c r="E22" s="12"/>
      <c r="F22" s="12">
        <v>105000</v>
      </c>
      <c r="G22" s="42">
        <f t="shared" si="0"/>
        <v>130000</v>
      </c>
      <c r="H22" s="12">
        <v>130000</v>
      </c>
      <c r="I22" s="12"/>
      <c r="J22" s="12"/>
    </row>
    <row r="23" spans="1:10" x14ac:dyDescent="0.2">
      <c r="A23" s="9">
        <v>63622</v>
      </c>
      <c r="B23" s="10" t="s">
        <v>114</v>
      </c>
      <c r="C23" s="12">
        <v>204000</v>
      </c>
      <c r="D23" s="42">
        <v>147029</v>
      </c>
      <c r="E23" s="12">
        <v>165000</v>
      </c>
      <c r="F23" s="12">
        <v>165000</v>
      </c>
      <c r="G23" s="42">
        <f t="shared" si="0"/>
        <v>40000</v>
      </c>
      <c r="H23" s="12">
        <v>205000</v>
      </c>
      <c r="I23" s="12"/>
      <c r="J23" s="12"/>
    </row>
    <row r="24" spans="1:10" x14ac:dyDescent="0.2">
      <c r="A24" s="9">
        <v>638</v>
      </c>
      <c r="B24" s="6" t="s">
        <v>77</v>
      </c>
      <c r="C24" s="7">
        <v>281500</v>
      </c>
      <c r="D24" s="42">
        <v>114235</v>
      </c>
      <c r="E24" s="7">
        <v>257437</v>
      </c>
      <c r="F24" s="7">
        <v>47500</v>
      </c>
      <c r="G24" s="42">
        <f t="shared" si="0"/>
        <v>-209937</v>
      </c>
      <c r="H24" s="7">
        <v>47500</v>
      </c>
      <c r="I24" s="7"/>
      <c r="J24" s="7"/>
    </row>
    <row r="25" spans="1:10" x14ac:dyDescent="0.2">
      <c r="A25" s="9">
        <v>63811</v>
      </c>
      <c r="B25" s="6" t="s">
        <v>115</v>
      </c>
      <c r="C25" s="7">
        <v>281500</v>
      </c>
      <c r="D25" s="42">
        <v>114235</v>
      </c>
      <c r="E25" s="7">
        <v>257437</v>
      </c>
      <c r="F25" s="7">
        <v>47500</v>
      </c>
      <c r="G25" s="42">
        <f t="shared" si="0"/>
        <v>-209937</v>
      </c>
      <c r="H25" s="7">
        <v>47500</v>
      </c>
      <c r="I25" s="7"/>
      <c r="J25" s="7"/>
    </row>
    <row r="26" spans="1:10" x14ac:dyDescent="0.2">
      <c r="A26" s="9">
        <v>63911</v>
      </c>
      <c r="B26" s="6" t="s">
        <v>216</v>
      </c>
      <c r="C26" s="7"/>
      <c r="D26" s="42">
        <v>200</v>
      </c>
      <c r="E26" s="7"/>
      <c r="F26" s="7">
        <v>600</v>
      </c>
      <c r="G26" s="42">
        <f t="shared" si="0"/>
        <v>600</v>
      </c>
      <c r="H26" s="7">
        <v>600</v>
      </c>
      <c r="I26" s="7"/>
      <c r="J26" s="7"/>
    </row>
    <row r="27" spans="1:10" x14ac:dyDescent="0.2">
      <c r="A27" s="9"/>
      <c r="B27" s="6"/>
      <c r="C27" s="7"/>
      <c r="D27" s="42"/>
      <c r="E27" s="7"/>
      <c r="F27" s="7"/>
      <c r="G27" s="42">
        <f t="shared" si="0"/>
        <v>0</v>
      </c>
      <c r="H27" s="7"/>
      <c r="I27" s="7"/>
      <c r="J27" s="7"/>
    </row>
    <row r="28" spans="1:10" x14ac:dyDescent="0.2">
      <c r="A28" s="9">
        <v>64</v>
      </c>
      <c r="B28" s="6" t="s">
        <v>71</v>
      </c>
      <c r="C28" s="7">
        <v>12</v>
      </c>
      <c r="D28" s="42">
        <v>15</v>
      </c>
      <c r="E28" s="7">
        <v>12</v>
      </c>
      <c r="F28" s="7">
        <v>1</v>
      </c>
      <c r="G28" s="42">
        <f t="shared" si="0"/>
        <v>-11</v>
      </c>
      <c r="H28" s="7">
        <v>1</v>
      </c>
      <c r="I28" s="7">
        <v>12</v>
      </c>
      <c r="J28" s="7">
        <v>12</v>
      </c>
    </row>
    <row r="29" spans="1:10" x14ac:dyDescent="0.2">
      <c r="A29" s="9">
        <v>641</v>
      </c>
      <c r="B29" s="6" t="s">
        <v>72</v>
      </c>
      <c r="C29" s="7">
        <v>12</v>
      </c>
      <c r="D29" s="42">
        <v>15</v>
      </c>
      <c r="E29" s="7">
        <v>12</v>
      </c>
      <c r="F29" s="7">
        <v>1</v>
      </c>
      <c r="G29" s="42">
        <f t="shared" si="0"/>
        <v>-11</v>
      </c>
      <c r="H29" s="7">
        <v>1</v>
      </c>
      <c r="I29" s="7"/>
      <c r="J29" s="7"/>
    </row>
    <row r="30" spans="1:10" x14ac:dyDescent="0.2">
      <c r="A30" s="9">
        <v>64132</v>
      </c>
      <c r="B30" s="6" t="s">
        <v>116</v>
      </c>
      <c r="C30" s="7">
        <v>12</v>
      </c>
      <c r="D30" s="42">
        <v>15</v>
      </c>
      <c r="E30" s="7">
        <v>12</v>
      </c>
      <c r="F30" s="7">
        <v>1</v>
      </c>
      <c r="G30" s="42">
        <f t="shared" si="0"/>
        <v>-11</v>
      </c>
      <c r="H30" s="7">
        <v>1</v>
      </c>
      <c r="I30" s="7"/>
      <c r="J30" s="7"/>
    </row>
    <row r="31" spans="1:10" x14ac:dyDescent="0.2">
      <c r="A31" s="9"/>
      <c r="B31" s="6"/>
      <c r="C31" s="7"/>
      <c r="D31" s="42"/>
      <c r="E31" s="7"/>
      <c r="F31" s="7"/>
      <c r="G31" s="42">
        <f t="shared" si="0"/>
        <v>0</v>
      </c>
      <c r="H31" s="7"/>
      <c r="I31" s="7"/>
      <c r="J31" s="7"/>
    </row>
    <row r="32" spans="1:10" x14ac:dyDescent="0.2">
      <c r="A32" s="9">
        <v>65</v>
      </c>
      <c r="B32" s="10" t="s">
        <v>40</v>
      </c>
      <c r="C32" s="12">
        <v>573150</v>
      </c>
      <c r="D32" s="42">
        <v>588196</v>
      </c>
      <c r="E32" s="12">
        <v>717888</v>
      </c>
      <c r="F32" s="12">
        <v>787080</v>
      </c>
      <c r="G32" s="42">
        <f t="shared" si="0"/>
        <v>401789</v>
      </c>
      <c r="H32" s="12">
        <v>1119677</v>
      </c>
      <c r="I32" s="12">
        <v>691800</v>
      </c>
      <c r="J32" s="12">
        <v>691800</v>
      </c>
    </row>
    <row r="33" spans="1:10" x14ac:dyDescent="0.2">
      <c r="A33" s="9">
        <v>652</v>
      </c>
      <c r="B33" s="6" t="s">
        <v>4</v>
      </c>
      <c r="C33" s="7">
        <v>573150</v>
      </c>
      <c r="D33" s="42">
        <v>588196</v>
      </c>
      <c r="E33" s="7">
        <v>717888</v>
      </c>
      <c r="F33" s="7">
        <v>762099</v>
      </c>
      <c r="G33" s="42">
        <f t="shared" si="0"/>
        <v>401789</v>
      </c>
      <c r="H33" s="7">
        <v>1119677</v>
      </c>
      <c r="I33" s="7"/>
      <c r="J33" s="7"/>
    </row>
    <row r="34" spans="1:10" x14ac:dyDescent="0.2">
      <c r="A34" s="9">
        <v>65264</v>
      </c>
      <c r="B34" s="6" t="s">
        <v>117</v>
      </c>
      <c r="C34" s="7">
        <v>573150</v>
      </c>
      <c r="D34" s="42">
        <v>588196</v>
      </c>
      <c r="E34" s="7">
        <v>717888</v>
      </c>
      <c r="F34" s="7">
        <v>762099</v>
      </c>
      <c r="G34" s="42">
        <f t="shared" si="0"/>
        <v>401789</v>
      </c>
      <c r="H34" s="7">
        <v>1119677</v>
      </c>
      <c r="I34" s="7"/>
      <c r="J34" s="7"/>
    </row>
    <row r="35" spans="1:10" x14ac:dyDescent="0.2">
      <c r="A35" s="9"/>
      <c r="B35" s="6"/>
      <c r="C35" s="7"/>
      <c r="D35" s="42"/>
      <c r="E35" s="7"/>
      <c r="F35" s="7"/>
      <c r="G35" s="42">
        <f t="shared" si="0"/>
        <v>0</v>
      </c>
      <c r="H35" s="7"/>
      <c r="I35" s="7"/>
      <c r="J35" s="7"/>
    </row>
    <row r="36" spans="1:10" ht="12.75" customHeight="1" x14ac:dyDescent="0.2">
      <c r="A36" s="9">
        <v>66</v>
      </c>
      <c r="B36" s="38" t="s">
        <v>5</v>
      </c>
      <c r="C36" s="12">
        <f>SUM(C37+C39)</f>
        <v>48157</v>
      </c>
      <c r="D36" s="42">
        <v>27381</v>
      </c>
      <c r="E36" s="12">
        <v>26000</v>
      </c>
      <c r="F36" s="12">
        <v>21000</v>
      </c>
      <c r="G36" s="42">
        <f t="shared" si="0"/>
        <v>89188</v>
      </c>
      <c r="H36" s="12">
        <v>115188</v>
      </c>
      <c r="I36" s="12">
        <v>26000</v>
      </c>
      <c r="J36" s="12">
        <v>26000</v>
      </c>
    </row>
    <row r="37" spans="1:10" x14ac:dyDescent="0.2">
      <c r="A37" s="9">
        <v>661</v>
      </c>
      <c r="B37" s="6" t="s">
        <v>41</v>
      </c>
      <c r="C37" s="7">
        <v>30988</v>
      </c>
      <c r="D37" s="42">
        <v>13140</v>
      </c>
      <c r="E37" s="7">
        <v>13000</v>
      </c>
      <c r="F37" s="7">
        <v>8000</v>
      </c>
      <c r="G37" s="42">
        <f t="shared" si="0"/>
        <v>5000</v>
      </c>
      <c r="H37" s="7">
        <v>18000</v>
      </c>
      <c r="I37" s="7"/>
      <c r="J37" s="7"/>
    </row>
    <row r="38" spans="1:10" x14ac:dyDescent="0.2">
      <c r="A38" s="9">
        <v>66151</v>
      </c>
      <c r="B38" s="6" t="s">
        <v>41</v>
      </c>
      <c r="C38" s="7">
        <v>30988</v>
      </c>
      <c r="D38" s="42">
        <v>13140</v>
      </c>
      <c r="E38" s="7">
        <v>13000</v>
      </c>
      <c r="F38" s="7">
        <v>8000</v>
      </c>
      <c r="G38" s="42">
        <f t="shared" si="0"/>
        <v>5000</v>
      </c>
      <c r="H38" s="7">
        <v>18000</v>
      </c>
      <c r="I38" s="7"/>
      <c r="J38" s="7"/>
    </row>
    <row r="39" spans="1:10" x14ac:dyDescent="0.2">
      <c r="A39" s="9">
        <v>663</v>
      </c>
      <c r="B39" s="6" t="s">
        <v>78</v>
      </c>
      <c r="C39" s="7">
        <v>17169</v>
      </c>
      <c r="D39" s="42">
        <v>14241</v>
      </c>
      <c r="E39" s="7">
        <v>13000</v>
      </c>
      <c r="F39" s="7">
        <v>13000</v>
      </c>
      <c r="G39" s="42">
        <f t="shared" si="0"/>
        <v>82188</v>
      </c>
      <c r="H39" s="7">
        <v>95188</v>
      </c>
      <c r="I39" s="7"/>
      <c r="J39" s="7"/>
    </row>
    <row r="40" spans="1:10" x14ac:dyDescent="0.2">
      <c r="A40" s="9">
        <v>66312</v>
      </c>
      <c r="B40" s="6" t="s">
        <v>118</v>
      </c>
      <c r="C40" s="7">
        <v>17169</v>
      </c>
      <c r="D40" s="42">
        <v>13013</v>
      </c>
      <c r="E40" s="7">
        <v>13000</v>
      </c>
      <c r="F40" s="7">
        <v>11000</v>
      </c>
      <c r="G40" s="42">
        <f t="shared" si="0"/>
        <v>80188</v>
      </c>
      <c r="H40" s="7">
        <v>93188</v>
      </c>
      <c r="I40" s="7"/>
      <c r="J40" s="7"/>
    </row>
    <row r="41" spans="1:10" x14ac:dyDescent="0.2">
      <c r="A41" s="9">
        <v>66321</v>
      </c>
      <c r="B41" s="6" t="s">
        <v>215</v>
      </c>
      <c r="C41" s="7"/>
      <c r="D41" s="42">
        <v>1228</v>
      </c>
      <c r="E41" s="7"/>
      <c r="F41" s="7">
        <v>2000</v>
      </c>
      <c r="G41" s="42">
        <f t="shared" si="0"/>
        <v>2000</v>
      </c>
      <c r="H41" s="7">
        <v>2000</v>
      </c>
      <c r="I41" s="7"/>
      <c r="J41" s="7"/>
    </row>
    <row r="42" spans="1:10" x14ac:dyDescent="0.2">
      <c r="A42" s="9"/>
      <c r="B42" s="6"/>
      <c r="C42" s="7"/>
      <c r="D42" s="42"/>
      <c r="E42" s="7"/>
      <c r="F42" s="7"/>
      <c r="G42" s="42">
        <f t="shared" si="0"/>
        <v>0</v>
      </c>
      <c r="H42" s="7"/>
      <c r="I42" s="7"/>
      <c r="J42" s="7"/>
    </row>
    <row r="43" spans="1:10" x14ac:dyDescent="0.2">
      <c r="A43" s="9">
        <v>67</v>
      </c>
      <c r="B43" s="6" t="s">
        <v>73</v>
      </c>
      <c r="C43" s="7">
        <v>1279541</v>
      </c>
      <c r="D43" s="42">
        <v>1817531</v>
      </c>
      <c r="E43" s="7">
        <v>1336805</v>
      </c>
      <c r="F43" s="7">
        <v>1791411</v>
      </c>
      <c r="G43" s="42">
        <f t="shared" si="0"/>
        <v>707048</v>
      </c>
      <c r="H43" s="7">
        <v>2043853</v>
      </c>
      <c r="I43" s="7">
        <v>1086805</v>
      </c>
      <c r="J43" s="7">
        <v>1086805</v>
      </c>
    </row>
    <row r="44" spans="1:10" x14ac:dyDescent="0.2">
      <c r="A44" s="9">
        <v>671</v>
      </c>
      <c r="B44" s="6" t="s">
        <v>74</v>
      </c>
      <c r="C44" s="7">
        <v>1279541</v>
      </c>
      <c r="D44" s="42">
        <v>1817531</v>
      </c>
      <c r="E44" s="7">
        <v>1336805</v>
      </c>
      <c r="F44" s="7">
        <v>1791411</v>
      </c>
      <c r="G44" s="42">
        <f t="shared" si="0"/>
        <v>707048</v>
      </c>
      <c r="H44" s="7">
        <v>2043853</v>
      </c>
      <c r="I44" s="7"/>
      <c r="J44" s="7"/>
    </row>
    <row r="45" spans="1:10" x14ac:dyDescent="0.2">
      <c r="A45" s="9">
        <v>67112</v>
      </c>
      <c r="B45" s="6" t="s">
        <v>119</v>
      </c>
      <c r="C45" s="7">
        <v>1279541</v>
      </c>
      <c r="D45" s="42">
        <v>1771106</v>
      </c>
      <c r="E45" s="7">
        <v>1336805</v>
      </c>
      <c r="F45" s="7">
        <v>1791411</v>
      </c>
      <c r="G45" s="42">
        <f t="shared" si="0"/>
        <v>700048</v>
      </c>
      <c r="H45" s="7">
        <v>2036853</v>
      </c>
      <c r="I45" s="7"/>
      <c r="J45" s="7"/>
    </row>
    <row r="46" spans="1:10" x14ac:dyDescent="0.2">
      <c r="A46" s="9">
        <v>6712</v>
      </c>
      <c r="B46" s="6" t="s">
        <v>218</v>
      </c>
      <c r="C46" s="7"/>
      <c r="D46" s="42">
        <v>46425</v>
      </c>
      <c r="E46" s="7"/>
      <c r="F46" s="7"/>
      <c r="G46" s="42">
        <f t="shared" si="0"/>
        <v>7000</v>
      </c>
      <c r="H46" s="7">
        <v>7000</v>
      </c>
      <c r="I46" s="7"/>
      <c r="J46" s="7"/>
    </row>
    <row r="47" spans="1:10" x14ac:dyDescent="0.2">
      <c r="A47" s="9"/>
      <c r="B47" s="6"/>
      <c r="C47" s="7"/>
      <c r="D47" s="42"/>
      <c r="E47" s="7"/>
      <c r="F47" s="7"/>
      <c r="G47" s="42">
        <f t="shared" si="0"/>
        <v>0</v>
      </c>
      <c r="H47" s="7"/>
      <c r="I47" s="7"/>
      <c r="J47" s="7"/>
    </row>
    <row r="48" spans="1:10" x14ac:dyDescent="0.2">
      <c r="A48" s="9">
        <v>6</v>
      </c>
      <c r="B48" s="6" t="s">
        <v>42</v>
      </c>
      <c r="C48" s="7">
        <f>SUM(C43+C36+C32+C28+C18)</f>
        <v>12257790</v>
      </c>
      <c r="D48" s="42">
        <v>13624375</v>
      </c>
      <c r="E48" s="7">
        <f>SUM(E43+E36+E32+E28+E18)</f>
        <v>13364792</v>
      </c>
      <c r="F48" s="7">
        <f>F43+F36+F28+F32+F18</f>
        <v>14555040</v>
      </c>
      <c r="G48" s="42">
        <f t="shared" si="0"/>
        <v>2425615</v>
      </c>
      <c r="H48" s="7">
        <f>H43+H36+H28+H32+H18</f>
        <v>15790407</v>
      </c>
      <c r="I48" s="7">
        <f>SUM(I18+I28+I32+I36+I43)</f>
        <v>12927855</v>
      </c>
      <c r="J48" s="7">
        <f>SUM(J18+J28+J32+J36+J43)</f>
        <v>12927855</v>
      </c>
    </row>
    <row r="49" spans="1:10" x14ac:dyDescent="0.2">
      <c r="A49" s="9">
        <v>92211</v>
      </c>
      <c r="B49" s="44" t="s">
        <v>120</v>
      </c>
      <c r="C49" s="7">
        <v>26850</v>
      </c>
      <c r="D49" s="42">
        <v>272736</v>
      </c>
      <c r="E49" s="7">
        <v>23000</v>
      </c>
      <c r="F49" s="7"/>
      <c r="G49" s="42">
        <f t="shared" si="0"/>
        <v>-23000</v>
      </c>
      <c r="H49" s="7"/>
      <c r="I49" s="7"/>
      <c r="J49" s="7"/>
    </row>
    <row r="50" spans="1:10" x14ac:dyDescent="0.2">
      <c r="A50" s="9">
        <v>92222</v>
      </c>
      <c r="B50" s="10" t="s">
        <v>220</v>
      </c>
      <c r="C50" s="6"/>
      <c r="D50" s="42"/>
      <c r="E50" s="6"/>
      <c r="F50" s="7">
        <v>-24981</v>
      </c>
      <c r="G50" s="42"/>
      <c r="H50" s="7">
        <v>-10192</v>
      </c>
      <c r="I50" s="6"/>
      <c r="J50" s="6"/>
    </row>
    <row r="51" spans="1:10" x14ac:dyDescent="0.2">
      <c r="A51" s="28"/>
      <c r="B51" s="6"/>
      <c r="C51" s="6"/>
      <c r="D51" s="39"/>
      <c r="E51" s="6"/>
      <c r="F51" s="6"/>
      <c r="G51" s="42">
        <f>H51-E51</f>
        <v>0</v>
      </c>
      <c r="H51" s="6"/>
      <c r="I51" s="27"/>
      <c r="J51" s="6"/>
    </row>
    <row r="52" spans="1:10" x14ac:dyDescent="0.2">
      <c r="A52" s="8"/>
      <c r="B52" s="6" t="s">
        <v>47</v>
      </c>
      <c r="C52" s="7">
        <f>SUM(C48:C49)</f>
        <v>12284640</v>
      </c>
      <c r="D52" s="42">
        <f>D48+D49</f>
        <v>13897111</v>
      </c>
      <c r="E52" s="7">
        <f>SUM(E48:E49)</f>
        <v>13387792</v>
      </c>
      <c r="F52" s="7">
        <f>F48+F50</f>
        <v>14530059</v>
      </c>
      <c r="G52" s="42">
        <f>H52-E52</f>
        <v>2392423</v>
      </c>
      <c r="H52" s="7">
        <f>H48+H50</f>
        <v>15780215</v>
      </c>
      <c r="I52" s="7">
        <v>12927855</v>
      </c>
      <c r="J52" s="7">
        <v>12927855</v>
      </c>
    </row>
    <row r="53" spans="1:10" x14ac:dyDescent="0.2">
      <c r="A53" s="9"/>
      <c r="B53" s="6"/>
      <c r="C53" s="6"/>
      <c r="D53" s="6"/>
      <c r="E53" s="6"/>
      <c r="F53" s="6"/>
      <c r="G53" s="6"/>
      <c r="H53" s="6"/>
      <c r="I53" s="6"/>
      <c r="J53" s="6"/>
    </row>
    <row r="54" spans="1:10" ht="51.75" customHeight="1" x14ac:dyDescent="0.2">
      <c r="A54" s="136" t="s">
        <v>261</v>
      </c>
      <c r="B54" s="137"/>
      <c r="C54" s="98"/>
      <c r="D54" s="131" t="s">
        <v>221</v>
      </c>
      <c r="E54" s="131"/>
      <c r="F54" s="131"/>
      <c r="G54" s="131"/>
      <c r="H54" s="131"/>
      <c r="I54" s="131"/>
      <c r="J54" s="131"/>
    </row>
    <row r="55" spans="1:10" s="134" customFormat="1" x14ac:dyDescent="0.2">
      <c r="A55" s="133"/>
      <c r="B55" s="43"/>
    </row>
    <row r="56" spans="1:10" s="134" customFormat="1" x14ac:dyDescent="0.2">
      <c r="A56" s="133"/>
    </row>
    <row r="57" spans="1:10" s="134" customFormat="1" x14ac:dyDescent="0.2">
      <c r="A57" s="133"/>
    </row>
    <row r="58" spans="1:10" s="134" customFormat="1" x14ac:dyDescent="0.2">
      <c r="A58" s="133"/>
    </row>
    <row r="59" spans="1:10" s="134" customFormat="1" x14ac:dyDescent="0.2">
      <c r="A59" s="133"/>
    </row>
    <row r="60" spans="1:10" s="134" customFormat="1" x14ac:dyDescent="0.2">
      <c r="A60" s="133"/>
    </row>
    <row r="61" spans="1:10" s="134" customFormat="1" x14ac:dyDescent="0.2"/>
    <row r="62" spans="1:10" s="134" customFormat="1" x14ac:dyDescent="0.2"/>
  </sheetData>
  <mergeCells count="3">
    <mergeCell ref="A54:B54"/>
    <mergeCell ref="B8:C8"/>
    <mergeCell ref="B9:C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4"/>
  <sheetViews>
    <sheetView tabSelected="1" topLeftCell="A313" workbookViewId="0">
      <selection activeCell="D335" sqref="D335"/>
    </sheetView>
  </sheetViews>
  <sheetFormatPr defaultColWidth="9.140625" defaultRowHeight="12.75" x14ac:dyDescent="0.2"/>
  <cols>
    <col min="1" max="1" width="9.140625" style="15"/>
    <col min="2" max="2" width="11.5703125" style="74" customWidth="1"/>
    <col min="3" max="3" width="12.140625" style="49" customWidth="1"/>
    <col min="4" max="4" width="59.7109375" style="15" customWidth="1"/>
    <col min="5" max="5" width="13" style="15" customWidth="1"/>
    <col min="6" max="6" width="16.5703125" style="15" customWidth="1"/>
    <col min="7" max="7" width="13" style="15" customWidth="1"/>
    <col min="8" max="8" width="18.85546875" style="15" customWidth="1"/>
    <col min="9" max="9" width="15.28515625" style="55" customWidth="1"/>
    <col min="10" max="10" width="18.85546875" style="15" customWidth="1"/>
    <col min="11" max="11" width="11.7109375" style="15" customWidth="1"/>
    <col min="12" max="12" width="10.7109375" style="15" customWidth="1"/>
    <col min="13" max="13" width="12" style="15" customWidth="1"/>
    <col min="14" max="16384" width="9.140625" style="15"/>
  </cols>
  <sheetData>
    <row r="1" spans="1:13" x14ac:dyDescent="0.2">
      <c r="A1" s="1" t="s">
        <v>33</v>
      </c>
      <c r="C1" s="60"/>
      <c r="D1" s="1"/>
      <c r="I1" s="95"/>
    </row>
    <row r="2" spans="1:13" x14ac:dyDescent="0.2">
      <c r="A2" s="1" t="s">
        <v>34</v>
      </c>
      <c r="C2" s="60"/>
      <c r="D2" s="1"/>
      <c r="I2" s="95"/>
    </row>
    <row r="3" spans="1:13" x14ac:dyDescent="0.2">
      <c r="A3" s="1" t="s">
        <v>158</v>
      </c>
      <c r="C3" s="60">
        <v>11068</v>
      </c>
      <c r="D3" s="1"/>
      <c r="I3" s="95"/>
    </row>
    <row r="4" spans="1:13" x14ac:dyDescent="0.2">
      <c r="A4" s="1" t="s">
        <v>159</v>
      </c>
      <c r="C4" s="60">
        <v>18</v>
      </c>
      <c r="D4" s="1"/>
      <c r="I4" s="95"/>
    </row>
    <row r="5" spans="1:13" x14ac:dyDescent="0.2">
      <c r="A5" s="1" t="s">
        <v>160</v>
      </c>
      <c r="C5" s="60">
        <v>263</v>
      </c>
      <c r="D5" s="1"/>
      <c r="I5" s="95"/>
    </row>
    <row r="6" spans="1:13" x14ac:dyDescent="0.2">
      <c r="A6" s="1" t="s">
        <v>203</v>
      </c>
      <c r="C6" s="60"/>
      <c r="D6" s="1"/>
      <c r="I6" s="95"/>
    </row>
    <row r="8" spans="1:13" ht="12.95" customHeight="1" x14ac:dyDescent="0.2">
      <c r="A8" s="1" t="s">
        <v>22</v>
      </c>
      <c r="B8" s="138" t="s">
        <v>254</v>
      </c>
      <c r="C8" s="138"/>
    </row>
    <row r="9" spans="1:13" ht="12.95" customHeight="1" x14ac:dyDescent="0.2">
      <c r="A9" s="1" t="s">
        <v>23</v>
      </c>
      <c r="B9" s="138" t="s">
        <v>257</v>
      </c>
      <c r="C9" s="138"/>
      <c r="L9" s="50"/>
      <c r="M9" s="50"/>
    </row>
    <row r="10" spans="1:13" ht="12.95" customHeight="1" x14ac:dyDescent="0.2">
      <c r="A10" s="1" t="s">
        <v>24</v>
      </c>
      <c r="B10" s="74" t="s">
        <v>256</v>
      </c>
      <c r="C10" s="51"/>
    </row>
    <row r="12" spans="1:13" s="59" customFormat="1" ht="15.75" x14ac:dyDescent="0.25">
      <c r="A12" s="57" t="s">
        <v>242</v>
      </c>
      <c r="B12" s="75"/>
      <c r="C12" s="58"/>
      <c r="I12" s="96"/>
    </row>
    <row r="13" spans="1:13" x14ac:dyDescent="0.2">
      <c r="A13" s="52"/>
      <c r="B13" s="79"/>
    </row>
    <row r="14" spans="1:13" ht="15.75" x14ac:dyDescent="0.25">
      <c r="A14" s="85" t="s">
        <v>6</v>
      </c>
      <c r="B14" s="80"/>
    </row>
    <row r="15" spans="1:13" x14ac:dyDescent="0.2">
      <c r="A15" s="52"/>
      <c r="C15" s="53"/>
    </row>
    <row r="16" spans="1:13" s="1" customFormat="1" ht="24.95" customHeight="1" x14ac:dyDescent="0.2">
      <c r="A16" s="62" t="s">
        <v>7</v>
      </c>
      <c r="B16" s="63" t="s">
        <v>111</v>
      </c>
      <c r="C16" s="64" t="s">
        <v>25</v>
      </c>
      <c r="D16" s="62" t="s">
        <v>8</v>
      </c>
      <c r="E16" s="62" t="s">
        <v>192</v>
      </c>
      <c r="F16" s="62" t="s">
        <v>217</v>
      </c>
      <c r="G16" s="62" t="s">
        <v>189</v>
      </c>
      <c r="H16" s="62" t="s">
        <v>238</v>
      </c>
      <c r="I16" s="97" t="s">
        <v>136</v>
      </c>
      <c r="J16" s="62" t="s">
        <v>241</v>
      </c>
      <c r="K16" s="65" t="s">
        <v>107</v>
      </c>
      <c r="L16" s="65" t="s">
        <v>190</v>
      </c>
      <c r="M16" s="94"/>
    </row>
    <row r="17" spans="1:13" s="1" customFormat="1" x14ac:dyDescent="0.2">
      <c r="A17" s="66">
        <v>2101</v>
      </c>
      <c r="B17" s="76"/>
      <c r="C17" s="67" t="s">
        <v>9</v>
      </c>
      <c r="D17" s="34" t="s">
        <v>52</v>
      </c>
      <c r="E17" s="35">
        <f>SUM(E18+E27+E34+E49)</f>
        <v>9429949</v>
      </c>
      <c r="F17" s="35">
        <f>F18+F27+F34+F49</f>
        <v>10261406</v>
      </c>
      <c r="G17" s="35">
        <f>SUM(G18+G27+G34+G49)</f>
        <v>10254433</v>
      </c>
      <c r="H17" s="35">
        <f>SUM(H18+H27+H34+H49)</f>
        <v>10572381.720000001</v>
      </c>
      <c r="I17" s="35">
        <f>J17-H17</f>
        <v>392944.40000000037</v>
      </c>
      <c r="J17" s="35">
        <f>SUM(J18+J27+J34+J49)</f>
        <v>10965326.120000001</v>
      </c>
      <c r="K17" s="35">
        <f>SUM(K18+K27+K34+K49)</f>
        <v>10254433</v>
      </c>
      <c r="L17" s="35">
        <f>SUM(L18+L27+L34+L49)</f>
        <v>10254433</v>
      </c>
      <c r="M17" s="73"/>
    </row>
    <row r="18" spans="1:13" s="1" customFormat="1" x14ac:dyDescent="0.2">
      <c r="A18" s="68" t="s">
        <v>48</v>
      </c>
      <c r="B18" s="77"/>
      <c r="C18" s="45" t="s">
        <v>10</v>
      </c>
      <c r="D18" s="4" t="s">
        <v>49</v>
      </c>
      <c r="E18" s="5">
        <v>389904</v>
      </c>
      <c r="F18" s="5">
        <v>372168</v>
      </c>
      <c r="G18" s="5">
        <f>SUM(G20+G25)</f>
        <v>372168</v>
      </c>
      <c r="H18" s="5">
        <f>SUM(H20+H25)</f>
        <v>372168</v>
      </c>
      <c r="I18" s="39">
        <f t="shared" ref="I18:I81" si="0">J18-H18</f>
        <v>0</v>
      </c>
      <c r="J18" s="5">
        <f>SUM(J20+J25)</f>
        <v>372168.00000000006</v>
      </c>
      <c r="K18" s="5">
        <v>372168</v>
      </c>
      <c r="L18" s="5">
        <v>372168</v>
      </c>
      <c r="M18" s="86"/>
    </row>
    <row r="19" spans="1:13" s="1" customFormat="1" ht="25.5" x14ac:dyDescent="0.2">
      <c r="A19" s="68"/>
      <c r="B19" s="77">
        <v>48005</v>
      </c>
      <c r="C19" s="61" t="s">
        <v>100</v>
      </c>
      <c r="D19" s="4" t="s">
        <v>85</v>
      </c>
      <c r="E19" s="5">
        <v>389904</v>
      </c>
      <c r="F19" s="5">
        <v>372168</v>
      </c>
      <c r="G19" s="5">
        <v>372168</v>
      </c>
      <c r="H19" s="5">
        <v>372168</v>
      </c>
      <c r="I19" s="39">
        <f t="shared" si="0"/>
        <v>0</v>
      </c>
      <c r="J19" s="5">
        <v>372168</v>
      </c>
      <c r="K19" s="5">
        <v>372168</v>
      </c>
      <c r="L19" s="4">
        <v>372168</v>
      </c>
      <c r="M19" s="86"/>
    </row>
    <row r="20" spans="1:13" s="1" customFormat="1" x14ac:dyDescent="0.2">
      <c r="A20" s="68"/>
      <c r="B20" s="77"/>
      <c r="C20" s="45">
        <v>32</v>
      </c>
      <c r="D20" s="4" t="s">
        <v>14</v>
      </c>
      <c r="E20" s="5">
        <f>SUM(E21+E22+E23+E24)</f>
        <v>381904</v>
      </c>
      <c r="F20" s="5">
        <v>363440</v>
      </c>
      <c r="G20" s="5">
        <f>SUM(G21+G22+G23+G24)</f>
        <v>364168</v>
      </c>
      <c r="H20" s="5">
        <f>SUM(H21+H22+H23+H24)</f>
        <v>363168</v>
      </c>
      <c r="I20" s="39">
        <f t="shared" si="0"/>
        <v>-3251.7599999999511</v>
      </c>
      <c r="J20" s="5">
        <f>SUM(J21+J22+J23+J24)</f>
        <v>359916.24000000005</v>
      </c>
      <c r="K20" s="5">
        <v>364168</v>
      </c>
      <c r="L20" s="5">
        <v>364168</v>
      </c>
      <c r="M20" s="29"/>
    </row>
    <row r="21" spans="1:13" x14ac:dyDescent="0.2">
      <c r="A21" s="13"/>
      <c r="B21" s="78"/>
      <c r="C21" s="47">
        <v>321</v>
      </c>
      <c r="D21" s="10" t="s">
        <v>15</v>
      </c>
      <c r="E21" s="12">
        <v>67000</v>
      </c>
      <c r="F21" s="12">
        <v>38942</v>
      </c>
      <c r="G21" s="12">
        <v>49000</v>
      </c>
      <c r="H21" s="12">
        <v>46218</v>
      </c>
      <c r="I21" s="39">
        <f t="shared" si="0"/>
        <v>2782</v>
      </c>
      <c r="J21" s="12">
        <v>49000</v>
      </c>
      <c r="K21" s="12"/>
      <c r="L21" s="12"/>
      <c r="M21" s="54"/>
    </row>
    <row r="22" spans="1:13" x14ac:dyDescent="0.2">
      <c r="A22" s="13"/>
      <c r="B22" s="78"/>
      <c r="C22" s="47">
        <v>322</v>
      </c>
      <c r="D22" s="10" t="s">
        <v>17</v>
      </c>
      <c r="E22" s="12">
        <v>146000</v>
      </c>
      <c r="F22" s="12">
        <v>143886</v>
      </c>
      <c r="G22" s="12">
        <v>145818</v>
      </c>
      <c r="H22" s="12">
        <v>127000</v>
      </c>
      <c r="I22" s="39">
        <f t="shared" si="0"/>
        <v>-8618.4199999999983</v>
      </c>
      <c r="J22" s="12">
        <v>118381.58</v>
      </c>
      <c r="K22" s="12"/>
      <c r="L22" s="12"/>
      <c r="M22" s="54"/>
    </row>
    <row r="23" spans="1:13" x14ac:dyDescent="0.2">
      <c r="A23" s="13"/>
      <c r="B23" s="78"/>
      <c r="C23" s="47">
        <v>323</v>
      </c>
      <c r="D23" s="10" t="s">
        <v>18</v>
      </c>
      <c r="E23" s="12">
        <v>154111</v>
      </c>
      <c r="F23" s="12">
        <v>166953</v>
      </c>
      <c r="G23" s="12">
        <v>152750</v>
      </c>
      <c r="H23" s="12">
        <v>177750</v>
      </c>
      <c r="I23" s="39">
        <f t="shared" si="0"/>
        <v>1708.4599999999919</v>
      </c>
      <c r="J23" s="12">
        <v>179458.46</v>
      </c>
      <c r="K23" s="12"/>
      <c r="L23" s="12"/>
      <c r="M23" s="54"/>
    </row>
    <row r="24" spans="1:13" x14ac:dyDescent="0.2">
      <c r="A24" s="13"/>
      <c r="B24" s="78"/>
      <c r="C24" s="47">
        <v>329</v>
      </c>
      <c r="D24" s="10" t="s">
        <v>16</v>
      </c>
      <c r="E24" s="12">
        <v>14793</v>
      </c>
      <c r="F24" s="12">
        <v>13659</v>
      </c>
      <c r="G24" s="12">
        <v>16600</v>
      </c>
      <c r="H24" s="12">
        <v>12200</v>
      </c>
      <c r="I24" s="39">
        <f t="shared" si="0"/>
        <v>876.20000000000073</v>
      </c>
      <c r="J24" s="12">
        <v>13076.2</v>
      </c>
      <c r="K24" s="12"/>
      <c r="L24" s="12"/>
      <c r="M24" s="54"/>
    </row>
    <row r="25" spans="1:13" s="1" customFormat="1" x14ac:dyDescent="0.2">
      <c r="A25" s="68"/>
      <c r="B25" s="77"/>
      <c r="C25" s="45">
        <v>34</v>
      </c>
      <c r="D25" s="4" t="s">
        <v>21</v>
      </c>
      <c r="E25" s="5">
        <v>10200</v>
      </c>
      <c r="F25" s="5">
        <v>8728</v>
      </c>
      <c r="G25" s="5">
        <v>8000</v>
      </c>
      <c r="H25" s="5">
        <f>H26</f>
        <v>9000</v>
      </c>
      <c r="I25" s="39">
        <f t="shared" si="0"/>
        <v>3251.76</v>
      </c>
      <c r="J25" s="5">
        <f>J26</f>
        <v>12251.76</v>
      </c>
      <c r="K25" s="5">
        <v>8000</v>
      </c>
      <c r="L25" s="5">
        <v>8000</v>
      </c>
      <c r="M25" s="29"/>
    </row>
    <row r="26" spans="1:13" x14ac:dyDescent="0.2">
      <c r="A26" s="13"/>
      <c r="B26" s="78"/>
      <c r="C26" s="47">
        <v>343</v>
      </c>
      <c r="D26" s="10" t="s">
        <v>122</v>
      </c>
      <c r="E26" s="12">
        <v>8000</v>
      </c>
      <c r="F26" s="12">
        <v>8728</v>
      </c>
      <c r="G26" s="12">
        <v>8000</v>
      </c>
      <c r="H26" s="12">
        <v>9000</v>
      </c>
      <c r="I26" s="39">
        <f t="shared" si="0"/>
        <v>3251.76</v>
      </c>
      <c r="J26" s="12">
        <v>12251.76</v>
      </c>
      <c r="K26" s="12"/>
      <c r="L26" s="12"/>
      <c r="M26" s="54"/>
    </row>
    <row r="27" spans="1:13" s="1" customFormat="1" x14ac:dyDescent="0.2">
      <c r="A27" s="68" t="s">
        <v>50</v>
      </c>
      <c r="B27" s="77"/>
      <c r="C27" s="45" t="s">
        <v>10</v>
      </c>
      <c r="D27" s="4" t="s">
        <v>51</v>
      </c>
      <c r="E27" s="5">
        <v>374615</v>
      </c>
      <c r="F27" s="5">
        <f>F29</f>
        <v>310780</v>
      </c>
      <c r="G27" s="5">
        <v>374615</v>
      </c>
      <c r="H27" s="5">
        <v>30000</v>
      </c>
      <c r="I27" s="39">
        <f t="shared" si="0"/>
        <v>0</v>
      </c>
      <c r="J27" s="5">
        <v>30000</v>
      </c>
      <c r="K27" s="5">
        <v>374615</v>
      </c>
      <c r="L27" s="5">
        <v>374615</v>
      </c>
      <c r="M27" s="31"/>
    </row>
    <row r="28" spans="1:13" s="1" customFormat="1" ht="25.5" x14ac:dyDescent="0.2">
      <c r="A28" s="68"/>
      <c r="B28" s="77">
        <v>48005</v>
      </c>
      <c r="C28" s="61" t="s">
        <v>100</v>
      </c>
      <c r="D28" s="4" t="s">
        <v>85</v>
      </c>
      <c r="E28" s="5"/>
      <c r="F28" s="5"/>
      <c r="G28" s="5"/>
      <c r="H28" s="5"/>
      <c r="I28" s="39">
        <f t="shared" si="0"/>
        <v>0</v>
      </c>
      <c r="J28" s="5"/>
      <c r="K28" s="5"/>
      <c r="L28" s="5"/>
      <c r="M28" s="31"/>
    </row>
    <row r="29" spans="1:13" s="1" customFormat="1" x14ac:dyDescent="0.2">
      <c r="A29" s="68"/>
      <c r="B29" s="77"/>
      <c r="C29" s="45">
        <v>3</v>
      </c>
      <c r="D29" s="4" t="s">
        <v>11</v>
      </c>
      <c r="E29" s="5">
        <f>SUM(E30+E32)</f>
        <v>374615</v>
      </c>
      <c r="F29" s="5">
        <v>310780</v>
      </c>
      <c r="G29" s="5">
        <f>SUM(G30+G32)</f>
        <v>374615</v>
      </c>
      <c r="H29" s="5">
        <f>SUM(H30+H32)</f>
        <v>30000</v>
      </c>
      <c r="I29" s="39">
        <f t="shared" si="0"/>
        <v>0</v>
      </c>
      <c r="J29" s="5">
        <f>SUM(J30+J32)</f>
        <v>30000</v>
      </c>
      <c r="K29" s="5">
        <f>SUM(K30+K32)</f>
        <v>374615</v>
      </c>
      <c r="L29" s="5">
        <f>SUM(L30+L32)</f>
        <v>374615</v>
      </c>
      <c r="M29" s="31"/>
    </row>
    <row r="30" spans="1:13" s="1" customFormat="1" x14ac:dyDescent="0.2">
      <c r="A30" s="68"/>
      <c r="B30" s="77"/>
      <c r="C30" s="45">
        <v>32</v>
      </c>
      <c r="D30" s="4" t="s">
        <v>14</v>
      </c>
      <c r="E30" s="5">
        <v>12500</v>
      </c>
      <c r="F30" s="5">
        <v>12500</v>
      </c>
      <c r="G30" s="5">
        <v>12500</v>
      </c>
      <c r="H30" s="5">
        <f>H31</f>
        <v>30000</v>
      </c>
      <c r="I30" s="39">
        <f t="shared" si="0"/>
        <v>0</v>
      </c>
      <c r="J30" s="5">
        <f>J31</f>
        <v>30000</v>
      </c>
      <c r="K30" s="5">
        <v>12500</v>
      </c>
      <c r="L30" s="5">
        <v>12500</v>
      </c>
      <c r="M30" s="31"/>
    </row>
    <row r="31" spans="1:13" x14ac:dyDescent="0.2">
      <c r="A31" s="13"/>
      <c r="B31" s="78"/>
      <c r="C31" s="47">
        <v>323</v>
      </c>
      <c r="D31" s="10" t="s">
        <v>18</v>
      </c>
      <c r="E31" s="12">
        <v>12500</v>
      </c>
      <c r="F31" s="12">
        <v>12500</v>
      </c>
      <c r="G31" s="12">
        <v>12500</v>
      </c>
      <c r="H31" s="12">
        <v>30000</v>
      </c>
      <c r="I31" s="39">
        <f t="shared" si="0"/>
        <v>0</v>
      </c>
      <c r="J31" s="12">
        <v>30000</v>
      </c>
      <c r="K31" s="12"/>
      <c r="L31" s="12"/>
      <c r="M31" s="54"/>
    </row>
    <row r="32" spans="1:13" s="1" customFormat="1" x14ac:dyDescent="0.2">
      <c r="A32" s="68"/>
      <c r="B32" s="77"/>
      <c r="C32" s="45">
        <v>37</v>
      </c>
      <c r="D32" s="4" t="s">
        <v>129</v>
      </c>
      <c r="E32" s="5">
        <v>362115</v>
      </c>
      <c r="F32" s="5">
        <v>298280</v>
      </c>
      <c r="G32" s="5">
        <v>362115</v>
      </c>
      <c r="H32" s="5">
        <f>H33</f>
        <v>0</v>
      </c>
      <c r="I32" s="39">
        <f t="shared" si="0"/>
        <v>0</v>
      </c>
      <c r="J32" s="5">
        <f>J33</f>
        <v>0</v>
      </c>
      <c r="K32" s="5">
        <v>362115</v>
      </c>
      <c r="L32" s="5">
        <v>362115</v>
      </c>
      <c r="M32" s="31"/>
    </row>
    <row r="33" spans="1:13" ht="25.5" x14ac:dyDescent="0.2">
      <c r="A33" s="13"/>
      <c r="B33" s="78"/>
      <c r="C33" s="47">
        <v>372</v>
      </c>
      <c r="D33" s="41" t="s">
        <v>123</v>
      </c>
      <c r="E33" s="12">
        <v>362115</v>
      </c>
      <c r="F33" s="12">
        <v>298280</v>
      </c>
      <c r="G33" s="12">
        <v>362115</v>
      </c>
      <c r="H33" s="12">
        <v>0</v>
      </c>
      <c r="I33" s="39">
        <f t="shared" si="0"/>
        <v>0</v>
      </c>
      <c r="J33" s="12">
        <v>0</v>
      </c>
      <c r="K33" s="12">
        <v>362115</v>
      </c>
      <c r="L33" s="12">
        <v>362115</v>
      </c>
      <c r="M33" s="54"/>
    </row>
    <row r="34" spans="1:13" s="1" customFormat="1" ht="25.5" x14ac:dyDescent="0.2">
      <c r="A34" s="68" t="s">
        <v>53</v>
      </c>
      <c r="B34" s="77"/>
      <c r="C34" s="45" t="s">
        <v>10</v>
      </c>
      <c r="D34" s="87" t="s">
        <v>96</v>
      </c>
      <c r="E34" s="5">
        <v>18000</v>
      </c>
      <c r="F34" s="5">
        <v>23079</v>
      </c>
      <c r="G34" s="5">
        <v>13800</v>
      </c>
      <c r="H34" s="5">
        <v>19500</v>
      </c>
      <c r="I34" s="39">
        <f t="shared" si="0"/>
        <v>72944.399999999994</v>
      </c>
      <c r="J34" s="5">
        <f>J35+J41</f>
        <v>92444.4</v>
      </c>
      <c r="K34" s="5">
        <v>13800</v>
      </c>
      <c r="L34" s="5">
        <v>13800</v>
      </c>
      <c r="M34" s="31"/>
    </row>
    <row r="35" spans="1:13" s="1" customFormat="1" ht="25.5" x14ac:dyDescent="0.2">
      <c r="A35" s="68"/>
      <c r="B35" s="77">
        <v>32300</v>
      </c>
      <c r="C35" s="61" t="s">
        <v>100</v>
      </c>
      <c r="D35" s="4" t="s">
        <v>57</v>
      </c>
      <c r="E35" s="5">
        <v>18000</v>
      </c>
      <c r="F35" s="5">
        <v>15879</v>
      </c>
      <c r="G35" s="5">
        <v>13800</v>
      </c>
      <c r="H35" s="5">
        <f>H36</f>
        <v>19500</v>
      </c>
      <c r="I35" s="39">
        <f t="shared" si="0"/>
        <v>10500</v>
      </c>
      <c r="J35" s="5">
        <f>J36</f>
        <v>30000</v>
      </c>
      <c r="K35" s="5">
        <v>13800</v>
      </c>
      <c r="L35" s="5">
        <v>13800</v>
      </c>
      <c r="M35" s="31"/>
    </row>
    <row r="36" spans="1:13" s="1" customFormat="1" x14ac:dyDescent="0.2">
      <c r="A36" s="68"/>
      <c r="B36" s="77"/>
      <c r="C36" s="45">
        <v>3</v>
      </c>
      <c r="D36" s="4" t="s">
        <v>11</v>
      </c>
      <c r="E36" s="5">
        <v>18000</v>
      </c>
      <c r="F36" s="5">
        <v>15879</v>
      </c>
      <c r="G36" s="5">
        <v>13800</v>
      </c>
      <c r="H36" s="5">
        <f>H37</f>
        <v>19500</v>
      </c>
      <c r="I36" s="39">
        <f t="shared" si="0"/>
        <v>10500</v>
      </c>
      <c r="J36" s="5">
        <f>J37</f>
        <v>30000</v>
      </c>
      <c r="K36" s="5"/>
      <c r="L36" s="5"/>
      <c r="M36" s="31"/>
    </row>
    <row r="37" spans="1:13" s="1" customFormat="1" x14ac:dyDescent="0.2">
      <c r="A37" s="68"/>
      <c r="B37" s="77"/>
      <c r="C37" s="45">
        <v>32</v>
      </c>
      <c r="D37" s="4" t="s">
        <v>14</v>
      </c>
      <c r="E37" s="5">
        <v>18000</v>
      </c>
      <c r="F37" s="5">
        <v>15879</v>
      </c>
      <c r="G37" s="5">
        <v>13800</v>
      </c>
      <c r="H37" s="5">
        <f>SUM(H38:H40)</f>
        <v>19500</v>
      </c>
      <c r="I37" s="39">
        <f t="shared" si="0"/>
        <v>10500</v>
      </c>
      <c r="J37" s="5">
        <f>SUM(J38:J40)</f>
        <v>30000</v>
      </c>
      <c r="K37" s="5">
        <v>13800</v>
      </c>
      <c r="L37" s="5">
        <v>13800</v>
      </c>
      <c r="M37" s="31"/>
    </row>
    <row r="38" spans="1:13" x14ac:dyDescent="0.2">
      <c r="A38" s="13"/>
      <c r="B38" s="78"/>
      <c r="C38" s="47">
        <v>322</v>
      </c>
      <c r="D38" s="10" t="s">
        <v>17</v>
      </c>
      <c r="E38" s="12">
        <v>8000</v>
      </c>
      <c r="F38" s="12">
        <v>8105</v>
      </c>
      <c r="G38" s="12">
        <v>6000</v>
      </c>
      <c r="H38" s="12">
        <v>10000</v>
      </c>
      <c r="I38" s="39">
        <f t="shared" si="0"/>
        <v>4000</v>
      </c>
      <c r="J38" s="12">
        <v>14000</v>
      </c>
      <c r="K38" s="12"/>
      <c r="L38" s="12"/>
      <c r="M38" s="54"/>
    </row>
    <row r="39" spans="1:13" s="1" customFormat="1" x14ac:dyDescent="0.2">
      <c r="A39" s="13"/>
      <c r="B39" s="78"/>
      <c r="C39" s="47">
        <v>323</v>
      </c>
      <c r="D39" s="10" t="s">
        <v>18</v>
      </c>
      <c r="E39" s="12">
        <v>8800</v>
      </c>
      <c r="F39" s="12">
        <v>7774</v>
      </c>
      <c r="G39" s="12">
        <v>6800</v>
      </c>
      <c r="H39" s="12">
        <v>8500</v>
      </c>
      <c r="I39" s="39">
        <f t="shared" si="0"/>
        <v>4500</v>
      </c>
      <c r="J39" s="12">
        <v>13000</v>
      </c>
      <c r="K39" s="12"/>
      <c r="L39" s="12"/>
      <c r="M39" s="31"/>
    </row>
    <row r="40" spans="1:13" s="1" customFormat="1" x14ac:dyDescent="0.2">
      <c r="A40" s="13"/>
      <c r="B40" s="78"/>
      <c r="C40" s="47">
        <v>329</v>
      </c>
      <c r="D40" s="10" t="s">
        <v>97</v>
      </c>
      <c r="E40" s="12">
        <v>1200</v>
      </c>
      <c r="F40" s="12">
        <v>0</v>
      </c>
      <c r="G40" s="12">
        <v>1000</v>
      </c>
      <c r="H40" s="12">
        <v>1000</v>
      </c>
      <c r="I40" s="39">
        <f t="shared" si="0"/>
        <v>2000</v>
      </c>
      <c r="J40" s="12">
        <v>3000</v>
      </c>
      <c r="K40" s="12"/>
      <c r="L40" s="12"/>
      <c r="M40" s="31"/>
    </row>
    <row r="41" spans="1:13" s="1" customFormat="1" x14ac:dyDescent="0.2">
      <c r="A41" s="13"/>
      <c r="B41" s="78">
        <v>62300</v>
      </c>
      <c r="C41" s="47" t="s">
        <v>100</v>
      </c>
      <c r="D41" s="10" t="s">
        <v>188</v>
      </c>
      <c r="E41" s="12"/>
      <c r="F41" s="12">
        <v>7200</v>
      </c>
      <c r="G41" s="12"/>
      <c r="H41" s="12"/>
      <c r="I41" s="39">
        <f t="shared" si="0"/>
        <v>62444.4</v>
      </c>
      <c r="J41" s="5">
        <v>62444.4</v>
      </c>
      <c r="K41" s="12"/>
      <c r="L41" s="12"/>
      <c r="M41" s="31"/>
    </row>
    <row r="42" spans="1:13" s="1" customFormat="1" x14ac:dyDescent="0.2">
      <c r="A42" s="68"/>
      <c r="B42" s="77"/>
      <c r="C42" s="45">
        <v>3</v>
      </c>
      <c r="D42" s="4" t="s">
        <v>11</v>
      </c>
      <c r="E42" s="5"/>
      <c r="F42" s="5"/>
      <c r="G42" s="5"/>
      <c r="H42" s="5"/>
      <c r="I42" s="39">
        <f t="shared" si="0"/>
        <v>56292</v>
      </c>
      <c r="J42" s="5">
        <f>J43</f>
        <v>56292</v>
      </c>
      <c r="K42" s="5"/>
      <c r="L42" s="5"/>
      <c r="M42" s="31"/>
    </row>
    <row r="43" spans="1:13" s="1" customFormat="1" x14ac:dyDescent="0.2">
      <c r="A43" s="68"/>
      <c r="B43" s="77"/>
      <c r="C43" s="45">
        <v>32</v>
      </c>
      <c r="D43" s="4" t="s">
        <v>14</v>
      </c>
      <c r="E43" s="5"/>
      <c r="F43" s="5"/>
      <c r="G43" s="5"/>
      <c r="H43" s="5"/>
      <c r="I43" s="39">
        <f t="shared" si="0"/>
        <v>56292</v>
      </c>
      <c r="J43" s="5">
        <f>SUM(J44:J45)</f>
        <v>56292</v>
      </c>
      <c r="K43" s="5">
        <v>13800</v>
      </c>
      <c r="L43" s="5">
        <v>13800</v>
      </c>
      <c r="M43" s="31"/>
    </row>
    <row r="44" spans="1:13" x14ac:dyDescent="0.2">
      <c r="A44" s="13"/>
      <c r="B44" s="78"/>
      <c r="C44" s="47">
        <v>322</v>
      </c>
      <c r="D44" s="10" t="s">
        <v>17</v>
      </c>
      <c r="E44" s="12"/>
      <c r="F44" s="12"/>
      <c r="G44" s="12"/>
      <c r="H44" s="12"/>
      <c r="I44" s="39">
        <f t="shared" si="0"/>
        <v>14292</v>
      </c>
      <c r="J44" s="12">
        <v>14292</v>
      </c>
      <c r="K44" s="12"/>
      <c r="L44" s="12"/>
      <c r="M44" s="54"/>
    </row>
    <row r="45" spans="1:13" s="1" customFormat="1" x14ac:dyDescent="0.2">
      <c r="A45" s="13"/>
      <c r="B45" s="78"/>
      <c r="C45" s="47">
        <v>329</v>
      </c>
      <c r="D45" s="10" t="s">
        <v>97</v>
      </c>
      <c r="E45" s="12"/>
      <c r="F45" s="12"/>
      <c r="G45" s="12"/>
      <c r="H45" s="12"/>
      <c r="I45" s="39">
        <f t="shared" si="0"/>
        <v>42000</v>
      </c>
      <c r="J45" s="12">
        <v>42000</v>
      </c>
      <c r="K45" s="12"/>
      <c r="L45" s="12"/>
      <c r="M45" s="31"/>
    </row>
    <row r="46" spans="1:13" s="1" customFormat="1" x14ac:dyDescent="0.2">
      <c r="A46" s="13"/>
      <c r="B46" s="78"/>
      <c r="C46" s="45">
        <v>38</v>
      </c>
      <c r="D46" s="4" t="s">
        <v>244</v>
      </c>
      <c r="E46" s="12"/>
      <c r="F46" s="12"/>
      <c r="G46" s="12"/>
      <c r="H46" s="12"/>
      <c r="I46" s="39">
        <f t="shared" si="0"/>
        <v>6151.5</v>
      </c>
      <c r="J46" s="5">
        <f>J47</f>
        <v>6151.5</v>
      </c>
      <c r="K46" s="12"/>
      <c r="L46" s="12"/>
      <c r="M46" s="31"/>
    </row>
    <row r="47" spans="1:13" s="1" customFormat="1" x14ac:dyDescent="0.2">
      <c r="A47" s="13"/>
      <c r="B47" s="78"/>
      <c r="C47" s="47">
        <v>381</v>
      </c>
      <c r="D47" s="10" t="s">
        <v>243</v>
      </c>
      <c r="E47" s="12"/>
      <c r="F47" s="12"/>
      <c r="G47" s="12"/>
      <c r="H47" s="12"/>
      <c r="I47" s="39">
        <f t="shared" si="0"/>
        <v>6151.5</v>
      </c>
      <c r="J47" s="5">
        <v>6151.5</v>
      </c>
      <c r="K47" s="12"/>
      <c r="L47" s="12"/>
      <c r="M47" s="31"/>
    </row>
    <row r="48" spans="1:13" s="1" customFormat="1" x14ac:dyDescent="0.2">
      <c r="A48" s="13"/>
      <c r="B48" s="78"/>
      <c r="C48" s="47"/>
      <c r="D48" s="10"/>
      <c r="E48" s="12"/>
      <c r="F48" s="12"/>
      <c r="G48" s="12"/>
      <c r="H48" s="12"/>
      <c r="I48" s="39">
        <f t="shared" si="0"/>
        <v>0</v>
      </c>
      <c r="J48" s="12"/>
      <c r="K48" s="12"/>
      <c r="L48" s="12"/>
      <c r="M48" s="31"/>
    </row>
    <row r="49" spans="1:13" s="1" customFormat="1" x14ac:dyDescent="0.2">
      <c r="A49" s="62" t="s">
        <v>98</v>
      </c>
      <c r="B49" s="62"/>
      <c r="C49" s="64" t="s">
        <v>10</v>
      </c>
      <c r="D49" s="64" t="s">
        <v>124</v>
      </c>
      <c r="E49" s="36">
        <v>8647430</v>
      </c>
      <c r="F49" s="36">
        <v>9555379</v>
      </c>
      <c r="G49" s="36">
        <v>9493850</v>
      </c>
      <c r="H49" s="36">
        <f>H50</f>
        <v>10150713.720000001</v>
      </c>
      <c r="I49" s="39">
        <f t="shared" si="0"/>
        <v>320000</v>
      </c>
      <c r="J49" s="36">
        <f>J50</f>
        <v>10470713.720000001</v>
      </c>
      <c r="K49" s="36">
        <v>9493850</v>
      </c>
      <c r="L49" s="36">
        <v>9493850</v>
      </c>
      <c r="M49" s="31"/>
    </row>
    <row r="50" spans="1:13" s="1" customFormat="1" ht="25.5" x14ac:dyDescent="0.2">
      <c r="A50" s="62"/>
      <c r="B50" s="62">
        <v>53082</v>
      </c>
      <c r="C50" s="40" t="s">
        <v>100</v>
      </c>
      <c r="D50" s="40" t="s">
        <v>99</v>
      </c>
      <c r="E50" s="36">
        <v>8647430</v>
      </c>
      <c r="F50" s="36">
        <v>9555379</v>
      </c>
      <c r="G50" s="36">
        <v>9493850</v>
      </c>
      <c r="H50" s="36">
        <f>H51</f>
        <v>10150713.720000001</v>
      </c>
      <c r="I50" s="39">
        <f t="shared" si="0"/>
        <v>320000</v>
      </c>
      <c r="J50" s="36">
        <f>J51</f>
        <v>10470713.720000001</v>
      </c>
      <c r="K50" s="88"/>
      <c r="L50" s="88"/>
      <c r="M50" s="73"/>
    </row>
    <row r="51" spans="1:13" s="1" customFormat="1" x14ac:dyDescent="0.2">
      <c r="A51" s="68"/>
      <c r="B51" s="77"/>
      <c r="C51" s="45">
        <v>3</v>
      </c>
      <c r="D51" s="4" t="s">
        <v>11</v>
      </c>
      <c r="E51" s="5">
        <v>8647430</v>
      </c>
      <c r="F51" s="5">
        <v>9555379</v>
      </c>
      <c r="G51" s="5">
        <v>9493850</v>
      </c>
      <c r="H51" s="5">
        <f>H52+H56+H60</f>
        <v>10150713.720000001</v>
      </c>
      <c r="I51" s="39">
        <f t="shared" si="0"/>
        <v>320000</v>
      </c>
      <c r="J51" s="5">
        <f>J52+J56+J60</f>
        <v>10470713.720000001</v>
      </c>
      <c r="K51" s="5">
        <v>9493850</v>
      </c>
      <c r="L51" s="5">
        <v>9493850</v>
      </c>
      <c r="M51" s="31"/>
    </row>
    <row r="52" spans="1:13" s="1" customFormat="1" x14ac:dyDescent="0.2">
      <c r="A52" s="68"/>
      <c r="B52" s="77"/>
      <c r="C52" s="45">
        <v>31</v>
      </c>
      <c r="D52" s="4" t="s">
        <v>12</v>
      </c>
      <c r="E52" s="5">
        <v>8647430</v>
      </c>
      <c r="F52" s="5">
        <v>9276126</v>
      </c>
      <c r="G52" s="5">
        <v>9493850</v>
      </c>
      <c r="H52" s="5">
        <f>SUM(H53:H55)</f>
        <v>9731000</v>
      </c>
      <c r="I52" s="39">
        <f t="shared" si="0"/>
        <v>221000</v>
      </c>
      <c r="J52" s="5">
        <f>SUM(J53:J55)</f>
        <v>9952000</v>
      </c>
      <c r="K52" s="5">
        <v>9182250</v>
      </c>
      <c r="L52" s="5">
        <v>9182250</v>
      </c>
      <c r="M52" s="31"/>
    </row>
    <row r="53" spans="1:13" s="1" customFormat="1" x14ac:dyDescent="0.2">
      <c r="A53" s="13"/>
      <c r="B53" s="78"/>
      <c r="C53" s="47">
        <v>311</v>
      </c>
      <c r="D53" s="10" t="s">
        <v>86</v>
      </c>
      <c r="E53" s="12">
        <v>6942000</v>
      </c>
      <c r="F53" s="12">
        <v>7726124</v>
      </c>
      <c r="G53" s="12">
        <v>7650000</v>
      </c>
      <c r="H53" s="12">
        <v>8090000</v>
      </c>
      <c r="I53" s="39">
        <f t="shared" si="0"/>
        <v>80000</v>
      </c>
      <c r="J53" s="12">
        <v>8170000</v>
      </c>
      <c r="K53" s="12"/>
      <c r="L53" s="12"/>
      <c r="M53" s="31"/>
    </row>
    <row r="54" spans="1:13" x14ac:dyDescent="0.2">
      <c r="A54" s="13"/>
      <c r="B54" s="78"/>
      <c r="C54" s="47">
        <v>312</v>
      </c>
      <c r="D54" s="10" t="s">
        <v>19</v>
      </c>
      <c r="E54" s="12">
        <v>250000</v>
      </c>
      <c r="F54" s="12">
        <v>276204</v>
      </c>
      <c r="G54" s="12">
        <v>270000</v>
      </c>
      <c r="H54" s="12">
        <v>300000</v>
      </c>
      <c r="I54" s="39">
        <f t="shared" si="0"/>
        <v>120000</v>
      </c>
      <c r="J54" s="12">
        <v>420000</v>
      </c>
      <c r="K54" s="12"/>
      <c r="L54" s="12"/>
      <c r="M54" s="54"/>
    </row>
    <row r="55" spans="1:13" x14ac:dyDescent="0.2">
      <c r="A55" s="13"/>
      <c r="B55" s="78"/>
      <c r="C55" s="47">
        <v>313</v>
      </c>
      <c r="D55" s="10" t="s">
        <v>13</v>
      </c>
      <c r="E55" s="12">
        <v>1145430</v>
      </c>
      <c r="F55" s="12">
        <v>1273798</v>
      </c>
      <c r="G55" s="12">
        <v>1262250</v>
      </c>
      <c r="H55" s="12">
        <v>1341000</v>
      </c>
      <c r="I55" s="39">
        <f t="shared" si="0"/>
        <v>21000</v>
      </c>
      <c r="J55" s="12">
        <v>1362000</v>
      </c>
      <c r="K55" s="12"/>
      <c r="L55" s="12"/>
      <c r="M55" s="54"/>
    </row>
    <row r="56" spans="1:13" s="1" customFormat="1" x14ac:dyDescent="0.2">
      <c r="A56" s="68"/>
      <c r="B56" s="77"/>
      <c r="C56" s="45">
        <v>32</v>
      </c>
      <c r="D56" s="4" t="s">
        <v>14</v>
      </c>
      <c r="E56" s="5">
        <f>SUM(E57:E59)</f>
        <v>310000</v>
      </c>
      <c r="F56" s="5">
        <v>273068</v>
      </c>
      <c r="G56" s="5">
        <f>SUM(G57:G59)</f>
        <v>311600</v>
      </c>
      <c r="H56" s="5">
        <f>SUM(H57:H59)</f>
        <v>386713.72</v>
      </c>
      <c r="I56" s="39">
        <f t="shared" si="0"/>
        <v>99000</v>
      </c>
      <c r="J56" s="5">
        <f>SUM(J57:J59)</f>
        <v>485713.72</v>
      </c>
      <c r="K56" s="5">
        <v>311600</v>
      </c>
      <c r="L56" s="5">
        <v>311600</v>
      </c>
      <c r="M56" s="73"/>
    </row>
    <row r="57" spans="1:13" s="1" customFormat="1" x14ac:dyDescent="0.2">
      <c r="A57" s="13"/>
      <c r="B57" s="78"/>
      <c r="C57" s="47">
        <v>321</v>
      </c>
      <c r="D57" s="10" t="s">
        <v>20</v>
      </c>
      <c r="E57" s="12">
        <v>281000</v>
      </c>
      <c r="F57" s="12">
        <v>233729</v>
      </c>
      <c r="G57" s="12">
        <v>281000</v>
      </c>
      <c r="H57" s="12">
        <v>281000</v>
      </c>
      <c r="I57" s="39">
        <f t="shared" si="0"/>
        <v>69000</v>
      </c>
      <c r="J57" s="12">
        <v>350000</v>
      </c>
      <c r="K57" s="12"/>
      <c r="L57" s="12"/>
      <c r="M57" s="73"/>
    </row>
    <row r="58" spans="1:13" s="1" customFormat="1" x14ac:dyDescent="0.2">
      <c r="A58" s="13"/>
      <c r="B58" s="78"/>
      <c r="C58" s="47">
        <v>323</v>
      </c>
      <c r="D58" s="10" t="s">
        <v>18</v>
      </c>
      <c r="E58" s="12"/>
      <c r="F58" s="12">
        <v>4663</v>
      </c>
      <c r="G58" s="12"/>
      <c r="H58" s="12">
        <v>24101.22</v>
      </c>
      <c r="I58" s="39">
        <f t="shared" si="0"/>
        <v>0</v>
      </c>
      <c r="J58" s="12">
        <v>24101.22</v>
      </c>
      <c r="K58" s="12"/>
      <c r="L58" s="12"/>
      <c r="M58" s="73"/>
    </row>
    <row r="59" spans="1:13" s="1" customFormat="1" x14ac:dyDescent="0.2">
      <c r="A59" s="13"/>
      <c r="B59" s="78"/>
      <c r="C59" s="47">
        <v>329</v>
      </c>
      <c r="D59" s="10" t="s">
        <v>83</v>
      </c>
      <c r="E59" s="12">
        <v>29000</v>
      </c>
      <c r="F59" s="12">
        <v>34676</v>
      </c>
      <c r="G59" s="12">
        <v>30600</v>
      </c>
      <c r="H59" s="12">
        <v>81612.5</v>
      </c>
      <c r="I59" s="39">
        <f t="shared" si="0"/>
        <v>30000</v>
      </c>
      <c r="J59" s="12">
        <v>111612.5</v>
      </c>
      <c r="K59" s="12"/>
      <c r="L59" s="12"/>
      <c r="M59" s="73"/>
    </row>
    <row r="60" spans="1:13" s="1" customFormat="1" x14ac:dyDescent="0.2">
      <c r="A60" s="68"/>
      <c r="B60" s="77"/>
      <c r="C60" s="45">
        <v>34</v>
      </c>
      <c r="D60" s="4" t="s">
        <v>21</v>
      </c>
      <c r="E60" s="5">
        <v>0</v>
      </c>
      <c r="F60" s="5">
        <v>6185</v>
      </c>
      <c r="G60" s="5">
        <v>0</v>
      </c>
      <c r="H60" s="5">
        <f>H61</f>
        <v>33000</v>
      </c>
      <c r="I60" s="39">
        <f t="shared" si="0"/>
        <v>0</v>
      </c>
      <c r="J60" s="5">
        <f>J61</f>
        <v>33000</v>
      </c>
      <c r="K60" s="5">
        <v>0</v>
      </c>
      <c r="L60" s="5">
        <v>0</v>
      </c>
      <c r="M60" s="73"/>
    </row>
    <row r="61" spans="1:13" s="1" customFormat="1" x14ac:dyDescent="0.2">
      <c r="A61" s="13"/>
      <c r="B61" s="78"/>
      <c r="C61" s="47">
        <v>343</v>
      </c>
      <c r="D61" s="10" t="s">
        <v>122</v>
      </c>
      <c r="E61" s="12">
        <v>0</v>
      </c>
      <c r="F61" s="12">
        <v>6185</v>
      </c>
      <c r="G61" s="12">
        <v>0</v>
      </c>
      <c r="H61" s="12">
        <v>33000</v>
      </c>
      <c r="I61" s="39">
        <f t="shared" si="0"/>
        <v>0</v>
      </c>
      <c r="J61" s="12">
        <v>33000</v>
      </c>
      <c r="K61" s="12"/>
      <c r="L61" s="12"/>
      <c r="M61" s="73"/>
    </row>
    <row r="62" spans="1:13" s="1" customFormat="1" x14ac:dyDescent="0.2">
      <c r="A62" s="66">
        <v>2102</v>
      </c>
      <c r="B62" s="76"/>
      <c r="C62" s="67" t="s">
        <v>9</v>
      </c>
      <c r="D62" s="34" t="s">
        <v>54</v>
      </c>
      <c r="E62" s="35">
        <v>433022</v>
      </c>
      <c r="F62" s="35">
        <v>359584</v>
      </c>
      <c r="G62" s="35">
        <v>433022</v>
      </c>
      <c r="H62" s="35">
        <f>H63</f>
        <v>812113.59000000008</v>
      </c>
      <c r="I62" s="35">
        <f t="shared" si="0"/>
        <v>62782.509999999893</v>
      </c>
      <c r="J62" s="35">
        <f>J63</f>
        <v>874896.1</v>
      </c>
      <c r="K62" s="35">
        <v>333022</v>
      </c>
      <c r="L62" s="35">
        <v>333022</v>
      </c>
      <c r="M62" s="73"/>
    </row>
    <row r="63" spans="1:13" s="1" customFormat="1" x14ac:dyDescent="0.2">
      <c r="A63" s="68" t="s">
        <v>55</v>
      </c>
      <c r="B63" s="77"/>
      <c r="C63" s="45" t="s">
        <v>10</v>
      </c>
      <c r="D63" s="4" t="s">
        <v>56</v>
      </c>
      <c r="E63" s="5">
        <v>433022</v>
      </c>
      <c r="F63" s="5">
        <v>359584</v>
      </c>
      <c r="G63" s="5">
        <v>433022</v>
      </c>
      <c r="H63" s="5">
        <f>H64</f>
        <v>812113.59000000008</v>
      </c>
      <c r="I63" s="39">
        <f t="shared" si="0"/>
        <v>62782.509999999893</v>
      </c>
      <c r="J63" s="5">
        <f>J64</f>
        <v>874896.1</v>
      </c>
      <c r="K63" s="5">
        <v>333022</v>
      </c>
      <c r="L63" s="5">
        <v>333022</v>
      </c>
      <c r="M63" s="73"/>
    </row>
    <row r="64" spans="1:13" s="1" customFormat="1" ht="25.5" x14ac:dyDescent="0.2">
      <c r="A64" s="68"/>
      <c r="B64" s="77">
        <v>11001</v>
      </c>
      <c r="C64" s="61" t="s">
        <v>100</v>
      </c>
      <c r="D64" s="4" t="s">
        <v>164</v>
      </c>
      <c r="E64" s="5">
        <v>433022</v>
      </c>
      <c r="F64" s="5">
        <v>359584</v>
      </c>
      <c r="G64" s="5">
        <v>433022</v>
      </c>
      <c r="H64" s="5">
        <f>H65</f>
        <v>812113.59000000008</v>
      </c>
      <c r="I64" s="39">
        <f t="shared" si="0"/>
        <v>62782.509999999893</v>
      </c>
      <c r="J64" s="5">
        <f>J65</f>
        <v>874896.1</v>
      </c>
      <c r="K64" s="5">
        <v>333022</v>
      </c>
      <c r="L64" s="5">
        <v>333022</v>
      </c>
      <c r="M64" s="73"/>
    </row>
    <row r="65" spans="1:13" s="1" customFormat="1" x14ac:dyDescent="0.2">
      <c r="A65" s="68"/>
      <c r="B65" s="77"/>
      <c r="C65" s="45">
        <v>3</v>
      </c>
      <c r="D65" s="4" t="s">
        <v>11</v>
      </c>
      <c r="E65" s="5">
        <f>SUM(E66+E69)</f>
        <v>433022.44</v>
      </c>
      <c r="F65" s="5">
        <v>359584</v>
      </c>
      <c r="G65" s="5">
        <f>SUM(G66+G69)</f>
        <v>433022.44</v>
      </c>
      <c r="H65" s="5">
        <f>SUM(H66+H69)</f>
        <v>812113.59000000008</v>
      </c>
      <c r="I65" s="39">
        <f t="shared" si="0"/>
        <v>62782.509999999893</v>
      </c>
      <c r="J65" s="5">
        <f>SUM(J66+J69)</f>
        <v>874896.1</v>
      </c>
      <c r="K65" s="5"/>
      <c r="L65" s="5"/>
      <c r="M65" s="73"/>
    </row>
    <row r="66" spans="1:13" s="1" customFormat="1" x14ac:dyDescent="0.2">
      <c r="A66" s="68"/>
      <c r="B66" s="77"/>
      <c r="C66" s="45">
        <v>32</v>
      </c>
      <c r="D66" s="4" t="s">
        <v>14</v>
      </c>
      <c r="E66" s="5">
        <v>276137</v>
      </c>
      <c r="F66" s="5">
        <v>276292</v>
      </c>
      <c r="G66" s="5">
        <v>276137</v>
      </c>
      <c r="H66" s="5">
        <f>H67+H68</f>
        <v>367113.59</v>
      </c>
      <c r="I66" s="39">
        <f t="shared" si="0"/>
        <v>64782.509999999951</v>
      </c>
      <c r="J66" s="5">
        <f>J67+J68</f>
        <v>431896.1</v>
      </c>
      <c r="K66" s="5">
        <v>226137</v>
      </c>
      <c r="L66" s="5">
        <v>276137</v>
      </c>
      <c r="M66" s="73"/>
    </row>
    <row r="67" spans="1:13" s="1" customFormat="1" x14ac:dyDescent="0.2">
      <c r="A67" s="13"/>
      <c r="B67" s="78"/>
      <c r="C67" s="47">
        <v>322</v>
      </c>
      <c r="D67" s="10" t="s">
        <v>17</v>
      </c>
      <c r="E67" s="12">
        <v>261000</v>
      </c>
      <c r="F67" s="12">
        <v>260818</v>
      </c>
      <c r="G67" s="12">
        <v>261000</v>
      </c>
      <c r="H67" s="12">
        <v>350000</v>
      </c>
      <c r="I67" s="39">
        <f t="shared" si="0"/>
        <v>65000</v>
      </c>
      <c r="J67" s="12">
        <v>415000</v>
      </c>
      <c r="K67" s="12"/>
      <c r="L67" s="12"/>
      <c r="M67" s="73"/>
    </row>
    <row r="68" spans="1:13" s="1" customFormat="1" x14ac:dyDescent="0.2">
      <c r="A68" s="13"/>
      <c r="B68" s="78"/>
      <c r="C68" s="47">
        <v>329</v>
      </c>
      <c r="D68" s="10" t="s">
        <v>165</v>
      </c>
      <c r="E68" s="12">
        <v>15137</v>
      </c>
      <c r="F68" s="12">
        <v>15474</v>
      </c>
      <c r="G68" s="12">
        <v>15137</v>
      </c>
      <c r="H68" s="12">
        <v>17113.59</v>
      </c>
      <c r="I68" s="39">
        <f t="shared" si="0"/>
        <v>-217.4900000000016</v>
      </c>
      <c r="J68" s="12">
        <v>16896.099999999999</v>
      </c>
      <c r="K68" s="12"/>
      <c r="L68" s="12"/>
      <c r="M68" s="73"/>
    </row>
    <row r="69" spans="1:13" s="1" customFormat="1" x14ac:dyDescent="0.2">
      <c r="A69" s="68"/>
      <c r="B69" s="77"/>
      <c r="C69" s="45">
        <v>37</v>
      </c>
      <c r="D69" s="4" t="s">
        <v>101</v>
      </c>
      <c r="E69" s="5">
        <v>156885.44</v>
      </c>
      <c r="F69" s="5">
        <v>83292</v>
      </c>
      <c r="G69" s="5">
        <v>156885.44</v>
      </c>
      <c r="H69" s="5">
        <f>H70</f>
        <v>445000</v>
      </c>
      <c r="I69" s="39">
        <f t="shared" si="0"/>
        <v>-2000</v>
      </c>
      <c r="J69" s="5">
        <f>J70</f>
        <v>443000</v>
      </c>
      <c r="K69" s="5">
        <v>106855</v>
      </c>
      <c r="L69" s="5">
        <v>156885</v>
      </c>
      <c r="M69" s="73"/>
    </row>
    <row r="70" spans="1:13" s="1" customFormat="1" x14ac:dyDescent="0.2">
      <c r="A70" s="13"/>
      <c r="B70" s="78"/>
      <c r="C70" s="47">
        <v>372</v>
      </c>
      <c r="D70" s="10" t="s">
        <v>101</v>
      </c>
      <c r="E70" s="12">
        <v>156885</v>
      </c>
      <c r="F70" s="12">
        <v>83292</v>
      </c>
      <c r="G70" s="12">
        <v>156885</v>
      </c>
      <c r="H70" s="12">
        <v>445000</v>
      </c>
      <c r="I70" s="39">
        <f t="shared" si="0"/>
        <v>-2000</v>
      </c>
      <c r="J70" s="12">
        <v>443000</v>
      </c>
      <c r="K70" s="12"/>
      <c r="L70" s="12"/>
      <c r="M70" s="31"/>
    </row>
    <row r="71" spans="1:13" s="1" customFormat="1" x14ac:dyDescent="0.2">
      <c r="A71" s="66">
        <v>2301</v>
      </c>
      <c r="B71" s="76"/>
      <c r="C71" s="67" t="s">
        <v>9</v>
      </c>
      <c r="D71" s="34" t="s">
        <v>58</v>
      </c>
      <c r="E71" s="35">
        <f>SUM(E72+E96+E107+E121+E147+E159+E166+E181+E188+E199+E204)</f>
        <v>2091669</v>
      </c>
      <c r="F71" s="35">
        <v>2312766</v>
      </c>
      <c r="G71" s="35">
        <f>SUM(G72+G96+G107+G121+G147+G159+G166+G181+G188+G199+G204)</f>
        <v>2318400</v>
      </c>
      <c r="H71" s="35">
        <f>SUM(H72+H90+H96+H107+H121+H147+H159+H166+H194+H174+H181+H188+H199+H204)</f>
        <v>2462684.0499999998</v>
      </c>
      <c r="I71" s="35">
        <f t="shared" si="0"/>
        <v>567983.56000000006</v>
      </c>
      <c r="J71" s="35">
        <f>SUM(J72+J90+J96+J107+J121+J147+J159+J166+J194+J174+J181+J188+J199+J204)</f>
        <v>3030667.61</v>
      </c>
      <c r="K71" s="35">
        <f>SUM(K72+K96+K107+K121+K147+K159+K166+K181+K188+K199+K204)</f>
        <v>2318400</v>
      </c>
      <c r="L71" s="35">
        <f>SUM(L72+L96+L107+L121+L147+L159+L166+L181+L188+L199+L204)</f>
        <v>2318400</v>
      </c>
      <c r="M71" s="31"/>
    </row>
    <row r="72" spans="1:13" s="1" customFormat="1" x14ac:dyDescent="0.2">
      <c r="A72" s="68" t="s">
        <v>130</v>
      </c>
      <c r="B72" s="77"/>
      <c r="C72" s="45" t="s">
        <v>10</v>
      </c>
      <c r="D72" s="4" t="s">
        <v>131</v>
      </c>
      <c r="E72" s="39">
        <v>0</v>
      </c>
      <c r="F72" s="39">
        <v>29225</v>
      </c>
      <c r="G72" s="39">
        <v>30000</v>
      </c>
      <c r="H72" s="39">
        <f>H73+H83</f>
        <v>30600</v>
      </c>
      <c r="I72" s="39">
        <f t="shared" si="0"/>
        <v>8200</v>
      </c>
      <c r="J72" s="39">
        <f>J73+J83</f>
        <v>38800</v>
      </c>
      <c r="K72" s="39">
        <v>30000</v>
      </c>
      <c r="L72" s="39">
        <v>30000</v>
      </c>
      <c r="M72" s="31"/>
    </row>
    <row r="73" spans="1:13" s="1" customFormat="1" ht="25.5" x14ac:dyDescent="0.2">
      <c r="A73" s="68"/>
      <c r="B73" s="77">
        <v>58300</v>
      </c>
      <c r="C73" s="61" t="s">
        <v>100</v>
      </c>
      <c r="D73" s="4" t="s">
        <v>132</v>
      </c>
      <c r="E73" s="39">
        <v>0</v>
      </c>
      <c r="F73" s="39">
        <v>29225</v>
      </c>
      <c r="G73" s="39">
        <v>30000</v>
      </c>
      <c r="H73" s="39">
        <v>30000</v>
      </c>
      <c r="I73" s="39">
        <f t="shared" si="0"/>
        <v>8200</v>
      </c>
      <c r="J73" s="39">
        <f>J74</f>
        <v>38200</v>
      </c>
      <c r="K73" s="5">
        <v>30000</v>
      </c>
      <c r="L73" s="5">
        <v>30000</v>
      </c>
      <c r="M73" s="31"/>
    </row>
    <row r="74" spans="1:13" s="1" customFormat="1" x14ac:dyDescent="0.2">
      <c r="A74" s="68"/>
      <c r="B74" s="77"/>
      <c r="C74" s="45">
        <v>3</v>
      </c>
      <c r="D74" s="4" t="s">
        <v>11</v>
      </c>
      <c r="E74" s="39">
        <v>0</v>
      </c>
      <c r="F74" s="39">
        <v>29225</v>
      </c>
      <c r="G74" s="39">
        <v>30000</v>
      </c>
      <c r="H74" s="39">
        <v>30000</v>
      </c>
      <c r="I74" s="39">
        <f t="shared" si="0"/>
        <v>8200</v>
      </c>
      <c r="J74" s="39">
        <f>J75+J78</f>
        <v>38200</v>
      </c>
      <c r="K74" s="5"/>
      <c r="L74" s="5"/>
      <c r="M74" s="31"/>
    </row>
    <row r="75" spans="1:13" s="1" customFormat="1" x14ac:dyDescent="0.2">
      <c r="A75" s="68"/>
      <c r="B75" s="77"/>
      <c r="C75" s="45">
        <v>31</v>
      </c>
      <c r="D75" s="4" t="s">
        <v>12</v>
      </c>
      <c r="E75" s="39"/>
      <c r="F75" s="39">
        <v>200</v>
      </c>
      <c r="G75" s="39"/>
      <c r="H75" s="39"/>
      <c r="I75" s="39">
        <f t="shared" si="0"/>
        <v>1200</v>
      </c>
      <c r="J75" s="39">
        <f>SUM(J76:J77)</f>
        <v>1200</v>
      </c>
      <c r="K75" s="5"/>
      <c r="L75" s="5"/>
      <c r="M75" s="31"/>
    </row>
    <row r="76" spans="1:13" s="1" customFormat="1" x14ac:dyDescent="0.2">
      <c r="A76" s="68"/>
      <c r="B76" s="77"/>
      <c r="C76" s="47">
        <v>311</v>
      </c>
      <c r="D76" s="10" t="s">
        <v>125</v>
      </c>
      <c r="E76" s="42"/>
      <c r="F76" s="42">
        <v>172</v>
      </c>
      <c r="G76" s="39"/>
      <c r="H76" s="39"/>
      <c r="I76" s="39">
        <f t="shared" si="0"/>
        <v>1030.04</v>
      </c>
      <c r="J76" s="39">
        <v>1030.04</v>
      </c>
      <c r="K76" s="5"/>
      <c r="L76" s="5"/>
      <c r="M76" s="31"/>
    </row>
    <row r="77" spans="1:13" s="1" customFormat="1" x14ac:dyDescent="0.2">
      <c r="A77" s="68"/>
      <c r="B77" s="77"/>
      <c r="C77" s="47">
        <v>313</v>
      </c>
      <c r="D77" s="10" t="s">
        <v>13</v>
      </c>
      <c r="E77" s="42"/>
      <c r="F77" s="42">
        <v>28</v>
      </c>
      <c r="G77" s="39"/>
      <c r="H77" s="39"/>
      <c r="I77" s="39">
        <f t="shared" si="0"/>
        <v>169.96</v>
      </c>
      <c r="J77" s="39">
        <v>169.96</v>
      </c>
      <c r="K77" s="5"/>
      <c r="L77" s="5"/>
      <c r="M77" s="31"/>
    </row>
    <row r="78" spans="1:13" s="1" customFormat="1" x14ac:dyDescent="0.2">
      <c r="A78" s="68"/>
      <c r="B78" s="77"/>
      <c r="C78" s="45">
        <v>32</v>
      </c>
      <c r="D78" s="4" t="s">
        <v>14</v>
      </c>
      <c r="E78" s="39">
        <v>0</v>
      </c>
      <c r="F78" s="39">
        <v>28825</v>
      </c>
      <c r="G78" s="39">
        <v>30000</v>
      </c>
      <c r="H78" s="39">
        <v>30000</v>
      </c>
      <c r="I78" s="39">
        <f t="shared" si="0"/>
        <v>7000</v>
      </c>
      <c r="J78" s="39">
        <f>SUM(J79:J81)</f>
        <v>37000</v>
      </c>
      <c r="K78" s="5">
        <v>30000</v>
      </c>
      <c r="L78" s="5">
        <v>30000</v>
      </c>
      <c r="M78" s="31"/>
    </row>
    <row r="79" spans="1:13" x14ac:dyDescent="0.2">
      <c r="A79" s="13"/>
      <c r="B79" s="78"/>
      <c r="C79" s="47">
        <v>321</v>
      </c>
      <c r="D79" s="10" t="s">
        <v>15</v>
      </c>
      <c r="E79" s="42">
        <v>0</v>
      </c>
      <c r="F79" s="42"/>
      <c r="G79" s="42">
        <v>10000</v>
      </c>
      <c r="H79" s="42">
        <v>10000</v>
      </c>
      <c r="I79" s="39">
        <f t="shared" si="0"/>
        <v>-10000</v>
      </c>
      <c r="J79" s="42">
        <v>0</v>
      </c>
      <c r="K79" s="12"/>
      <c r="L79" s="12"/>
      <c r="M79" s="54"/>
    </row>
    <row r="80" spans="1:13" s="1" customFormat="1" x14ac:dyDescent="0.2">
      <c r="A80" s="13"/>
      <c r="B80" s="78"/>
      <c r="C80" s="47">
        <v>322</v>
      </c>
      <c r="D80" s="10" t="s">
        <v>17</v>
      </c>
      <c r="E80" s="12"/>
      <c r="F80" s="12"/>
      <c r="G80" s="12"/>
      <c r="H80" s="12"/>
      <c r="I80" s="39">
        <f t="shared" si="0"/>
        <v>7000</v>
      </c>
      <c r="J80" s="12">
        <v>7000</v>
      </c>
      <c r="K80" s="12"/>
      <c r="L80" s="12"/>
      <c r="M80" s="73"/>
    </row>
    <row r="81" spans="1:13" x14ac:dyDescent="0.2">
      <c r="A81" s="13"/>
      <c r="B81" s="78"/>
      <c r="C81" s="47">
        <v>329</v>
      </c>
      <c r="D81" s="10" t="s">
        <v>16</v>
      </c>
      <c r="E81" s="42">
        <v>0</v>
      </c>
      <c r="F81" s="42">
        <v>28825</v>
      </c>
      <c r="G81" s="42">
        <v>20000</v>
      </c>
      <c r="H81" s="42">
        <v>20000</v>
      </c>
      <c r="I81" s="39">
        <f t="shared" si="0"/>
        <v>10000</v>
      </c>
      <c r="J81" s="42">
        <v>30000</v>
      </c>
      <c r="K81" s="12"/>
      <c r="L81" s="12"/>
      <c r="M81" s="54"/>
    </row>
    <row r="82" spans="1:13" x14ac:dyDescent="0.2">
      <c r="A82" s="13"/>
      <c r="B82" s="78"/>
      <c r="C82" s="47">
        <v>372</v>
      </c>
      <c r="D82" s="10" t="s">
        <v>219</v>
      </c>
      <c r="E82" s="42"/>
      <c r="F82" s="39">
        <v>200</v>
      </c>
      <c r="G82" s="42"/>
      <c r="H82" s="42"/>
      <c r="I82" s="39">
        <f t="shared" ref="I82:I145" si="1">J82-H82</f>
        <v>0</v>
      </c>
      <c r="J82" s="42"/>
      <c r="K82" s="12"/>
      <c r="L82" s="12"/>
      <c r="M82" s="54"/>
    </row>
    <row r="83" spans="1:13" s="1" customFormat="1" ht="25.5" x14ac:dyDescent="0.2">
      <c r="A83" s="68"/>
      <c r="B83" s="77">
        <v>58800</v>
      </c>
      <c r="C83" s="61" t="s">
        <v>100</v>
      </c>
      <c r="D83" s="4" t="s">
        <v>163</v>
      </c>
      <c r="E83" s="39"/>
      <c r="F83" s="39"/>
      <c r="G83" s="39"/>
      <c r="H83" s="39">
        <v>600</v>
      </c>
      <c r="I83" s="39">
        <f t="shared" si="1"/>
        <v>0</v>
      </c>
      <c r="J83" s="39">
        <v>600</v>
      </c>
      <c r="K83" s="39">
        <v>0</v>
      </c>
      <c r="L83" s="39">
        <v>0</v>
      </c>
      <c r="M83" s="31"/>
    </row>
    <row r="84" spans="1:13" s="1" customFormat="1" x14ac:dyDescent="0.2">
      <c r="A84" s="68"/>
      <c r="B84" s="77"/>
      <c r="C84" s="45">
        <v>3</v>
      </c>
      <c r="D84" s="4" t="s">
        <v>35</v>
      </c>
      <c r="E84" s="39">
        <v>0</v>
      </c>
      <c r="F84" s="39"/>
      <c r="G84" s="39">
        <v>0</v>
      </c>
      <c r="H84" s="39">
        <v>0</v>
      </c>
      <c r="I84" s="39">
        <f t="shared" si="1"/>
        <v>0</v>
      </c>
      <c r="J84" s="39">
        <v>0</v>
      </c>
      <c r="K84" s="5"/>
      <c r="L84" s="5"/>
      <c r="M84" s="31"/>
    </row>
    <row r="85" spans="1:13" s="1" customFormat="1" x14ac:dyDescent="0.2">
      <c r="A85" s="68"/>
      <c r="B85" s="77"/>
      <c r="C85" s="45">
        <v>31</v>
      </c>
      <c r="D85" s="4" t="s">
        <v>12</v>
      </c>
      <c r="E85" s="39">
        <v>0</v>
      </c>
      <c r="F85" s="39"/>
      <c r="G85" s="39">
        <v>0</v>
      </c>
      <c r="H85" s="39">
        <v>0</v>
      </c>
      <c r="I85" s="39">
        <f t="shared" si="1"/>
        <v>0</v>
      </c>
      <c r="J85" s="39">
        <v>0</v>
      </c>
      <c r="K85" s="5">
        <v>0</v>
      </c>
      <c r="L85" s="5">
        <v>0</v>
      </c>
      <c r="M85" s="31"/>
    </row>
    <row r="86" spans="1:13" x14ac:dyDescent="0.2">
      <c r="A86" s="13"/>
      <c r="B86" s="78"/>
      <c r="C86" s="47">
        <v>311</v>
      </c>
      <c r="D86" s="10" t="s">
        <v>166</v>
      </c>
      <c r="E86" s="42">
        <v>0</v>
      </c>
      <c r="F86" s="42"/>
      <c r="G86" s="42">
        <v>0</v>
      </c>
      <c r="H86" s="42">
        <v>0</v>
      </c>
      <c r="I86" s="39">
        <f t="shared" si="1"/>
        <v>0</v>
      </c>
      <c r="J86" s="42">
        <v>0</v>
      </c>
      <c r="K86" s="12"/>
      <c r="L86" s="12"/>
      <c r="M86" s="54"/>
    </row>
    <row r="87" spans="1:13" x14ac:dyDescent="0.2">
      <c r="A87" s="13"/>
      <c r="B87" s="78"/>
      <c r="C87" s="47">
        <v>313</v>
      </c>
      <c r="D87" s="10" t="s">
        <v>13</v>
      </c>
      <c r="E87" s="42"/>
      <c r="F87" s="42"/>
      <c r="G87" s="42"/>
      <c r="H87" s="42"/>
      <c r="I87" s="39">
        <f t="shared" si="1"/>
        <v>0</v>
      </c>
      <c r="J87" s="42"/>
      <c r="K87" s="12"/>
      <c r="L87" s="12"/>
      <c r="M87" s="54"/>
    </row>
    <row r="88" spans="1:13" s="1" customFormat="1" x14ac:dyDescent="0.2">
      <c r="A88" s="68"/>
      <c r="B88" s="77"/>
      <c r="C88" s="45">
        <v>32</v>
      </c>
      <c r="D88" s="4" t="s">
        <v>14</v>
      </c>
      <c r="E88" s="39">
        <v>0</v>
      </c>
      <c r="F88" s="39"/>
      <c r="G88" s="39">
        <v>0</v>
      </c>
      <c r="H88" s="39">
        <f>H89</f>
        <v>600</v>
      </c>
      <c r="I88" s="39">
        <f t="shared" si="1"/>
        <v>0</v>
      </c>
      <c r="J88" s="39">
        <f>J89</f>
        <v>600</v>
      </c>
      <c r="K88" s="5">
        <v>0</v>
      </c>
      <c r="L88" s="5">
        <v>0</v>
      </c>
      <c r="M88" s="31"/>
    </row>
    <row r="89" spans="1:13" x14ac:dyDescent="0.2">
      <c r="A89" s="13"/>
      <c r="B89" s="78"/>
      <c r="C89" s="47">
        <v>321</v>
      </c>
      <c r="D89" s="10" t="s">
        <v>15</v>
      </c>
      <c r="E89" s="42">
        <v>0</v>
      </c>
      <c r="F89" s="42"/>
      <c r="G89" s="42">
        <v>0</v>
      </c>
      <c r="H89" s="42">
        <v>600</v>
      </c>
      <c r="I89" s="39">
        <f t="shared" si="1"/>
        <v>0</v>
      </c>
      <c r="J89" s="42">
        <v>600</v>
      </c>
      <c r="K89" s="12"/>
      <c r="L89" s="12"/>
      <c r="M89" s="54"/>
    </row>
    <row r="90" spans="1:13" s="1" customFormat="1" x14ac:dyDescent="0.2">
      <c r="A90" s="68" t="s">
        <v>205</v>
      </c>
      <c r="B90" s="77"/>
      <c r="C90" s="45" t="s">
        <v>10</v>
      </c>
      <c r="D90" s="4" t="s">
        <v>206</v>
      </c>
      <c r="E90" s="39">
        <v>0</v>
      </c>
      <c r="F90" s="39"/>
      <c r="G90" s="39">
        <v>0</v>
      </c>
      <c r="H90" s="39">
        <v>9249.23</v>
      </c>
      <c r="I90" s="39">
        <f t="shared" si="1"/>
        <v>0</v>
      </c>
      <c r="J90" s="39">
        <v>9249.23</v>
      </c>
      <c r="K90" s="39">
        <v>0</v>
      </c>
      <c r="L90" s="39">
        <v>0</v>
      </c>
      <c r="M90" s="31"/>
    </row>
    <row r="91" spans="1:13" s="1" customFormat="1" ht="25.5" x14ac:dyDescent="0.2">
      <c r="A91" s="68"/>
      <c r="B91" s="77">
        <v>11001</v>
      </c>
      <c r="C91" s="61" t="s">
        <v>100</v>
      </c>
      <c r="D91" s="4" t="s">
        <v>89</v>
      </c>
      <c r="E91" s="39">
        <v>0</v>
      </c>
      <c r="F91" s="39"/>
      <c r="G91" s="39">
        <v>0</v>
      </c>
      <c r="H91" s="39">
        <v>0</v>
      </c>
      <c r="I91" s="39">
        <f t="shared" si="1"/>
        <v>0</v>
      </c>
      <c r="J91" s="39">
        <v>0</v>
      </c>
      <c r="K91" s="5"/>
      <c r="L91" s="5"/>
      <c r="M91" s="31"/>
    </row>
    <row r="92" spans="1:13" s="1" customFormat="1" x14ac:dyDescent="0.2">
      <c r="A92" s="68"/>
      <c r="B92" s="77"/>
      <c r="C92" s="45">
        <v>3</v>
      </c>
      <c r="D92" s="4" t="s">
        <v>11</v>
      </c>
      <c r="E92" s="39">
        <v>0</v>
      </c>
      <c r="F92" s="39"/>
      <c r="G92" s="39">
        <v>0</v>
      </c>
      <c r="H92" s="39">
        <v>0</v>
      </c>
      <c r="I92" s="39">
        <f t="shared" si="1"/>
        <v>0</v>
      </c>
      <c r="J92" s="39">
        <v>0</v>
      </c>
      <c r="K92" s="5"/>
      <c r="L92" s="5"/>
      <c r="M92" s="31"/>
    </row>
    <row r="93" spans="1:13" s="1" customFormat="1" x14ac:dyDescent="0.2">
      <c r="A93" s="68"/>
      <c r="B93" s="77"/>
      <c r="C93" s="45">
        <v>32</v>
      </c>
      <c r="D93" s="4" t="s">
        <v>14</v>
      </c>
      <c r="E93" s="39">
        <v>0</v>
      </c>
      <c r="F93" s="39"/>
      <c r="G93" s="39">
        <v>0</v>
      </c>
      <c r="H93" s="39">
        <f>SUM(H94:H96)</f>
        <v>9249.23</v>
      </c>
      <c r="I93" s="39">
        <f t="shared" si="1"/>
        <v>0</v>
      </c>
      <c r="J93" s="39">
        <f>SUM(J94:J95)</f>
        <v>9249.23</v>
      </c>
      <c r="K93" s="5">
        <v>0</v>
      </c>
      <c r="L93" s="5">
        <v>0</v>
      </c>
      <c r="M93" s="31"/>
    </row>
    <row r="94" spans="1:13" x14ac:dyDescent="0.2">
      <c r="A94" s="13"/>
      <c r="B94" s="78"/>
      <c r="C94" s="47">
        <v>329</v>
      </c>
      <c r="D94" s="10" t="s">
        <v>207</v>
      </c>
      <c r="E94" s="42">
        <v>0</v>
      </c>
      <c r="F94" s="42"/>
      <c r="G94" s="42">
        <v>0</v>
      </c>
      <c r="H94" s="42">
        <v>5500</v>
      </c>
      <c r="I94" s="39">
        <f t="shared" si="1"/>
        <v>0</v>
      </c>
      <c r="J94" s="42">
        <v>5500</v>
      </c>
      <c r="K94" s="12"/>
      <c r="L94" s="12"/>
      <c r="M94" s="54"/>
    </row>
    <row r="95" spans="1:13" x14ac:dyDescent="0.2">
      <c r="A95" s="13"/>
      <c r="B95" s="78"/>
      <c r="C95" s="47">
        <v>383</v>
      </c>
      <c r="D95" s="10" t="s">
        <v>208</v>
      </c>
      <c r="E95" s="42">
        <v>0</v>
      </c>
      <c r="F95" s="42"/>
      <c r="G95" s="42">
        <v>0</v>
      </c>
      <c r="H95" s="42">
        <v>3749.23</v>
      </c>
      <c r="I95" s="39">
        <f t="shared" si="1"/>
        <v>0</v>
      </c>
      <c r="J95" s="42">
        <v>3749.23</v>
      </c>
      <c r="K95" s="12"/>
      <c r="L95" s="12"/>
      <c r="M95" s="54"/>
    </row>
    <row r="96" spans="1:13" s="1" customFormat="1" x14ac:dyDescent="0.2">
      <c r="A96" s="68" t="s">
        <v>69</v>
      </c>
      <c r="B96" s="77"/>
      <c r="C96" s="45" t="s">
        <v>10</v>
      </c>
      <c r="D96" s="4" t="s">
        <v>90</v>
      </c>
      <c r="E96" s="39">
        <v>0</v>
      </c>
      <c r="F96" s="39"/>
      <c r="G96" s="39">
        <v>0</v>
      </c>
      <c r="H96" s="39">
        <v>0</v>
      </c>
      <c r="I96" s="39">
        <f t="shared" si="1"/>
        <v>13000</v>
      </c>
      <c r="J96" s="39">
        <v>13000</v>
      </c>
      <c r="K96" s="39">
        <v>0</v>
      </c>
      <c r="L96" s="39">
        <v>0</v>
      </c>
      <c r="M96" s="31"/>
    </row>
    <row r="97" spans="1:13" s="1" customFormat="1" ht="25.5" x14ac:dyDescent="0.2">
      <c r="A97" s="68"/>
      <c r="B97" s="77">
        <v>11001</v>
      </c>
      <c r="C97" s="61" t="s">
        <v>100</v>
      </c>
      <c r="D97" s="4" t="s">
        <v>89</v>
      </c>
      <c r="E97" s="39">
        <v>75000</v>
      </c>
      <c r="F97" s="39"/>
      <c r="G97" s="39">
        <v>0</v>
      </c>
      <c r="H97" s="39">
        <v>0</v>
      </c>
      <c r="I97" s="39">
        <f t="shared" si="1"/>
        <v>13000</v>
      </c>
      <c r="J97" s="39">
        <v>13000</v>
      </c>
      <c r="K97" s="5"/>
      <c r="L97" s="5"/>
      <c r="M97" s="31"/>
    </row>
    <row r="98" spans="1:13" s="1" customFormat="1" x14ac:dyDescent="0.2">
      <c r="A98" s="68"/>
      <c r="B98" s="77"/>
      <c r="C98" s="45">
        <v>3</v>
      </c>
      <c r="D98" s="4" t="s">
        <v>11</v>
      </c>
      <c r="E98" s="39">
        <v>75000</v>
      </c>
      <c r="F98" s="39"/>
      <c r="G98" s="39">
        <v>0</v>
      </c>
      <c r="H98" s="39">
        <v>0</v>
      </c>
      <c r="I98" s="39">
        <f t="shared" si="1"/>
        <v>13000.28</v>
      </c>
      <c r="J98" s="39">
        <f>SUM(J101+J105)</f>
        <v>13000.28</v>
      </c>
      <c r="K98" s="5"/>
      <c r="L98" s="5"/>
      <c r="M98" s="31"/>
    </row>
    <row r="99" spans="1:13" s="1" customFormat="1" x14ac:dyDescent="0.2">
      <c r="A99" s="68"/>
      <c r="B99" s="77"/>
      <c r="C99" s="45">
        <v>32</v>
      </c>
      <c r="D99" s="4" t="s">
        <v>14</v>
      </c>
      <c r="E99" s="39">
        <v>75000</v>
      </c>
      <c r="F99" s="39"/>
      <c r="G99" s="39">
        <v>0</v>
      </c>
      <c r="H99" s="39">
        <v>0</v>
      </c>
      <c r="I99" s="39">
        <f t="shared" si="1"/>
        <v>0</v>
      </c>
      <c r="J99" s="39">
        <v>0</v>
      </c>
      <c r="K99" s="5">
        <v>0</v>
      </c>
      <c r="L99" s="5">
        <v>0</v>
      </c>
      <c r="M99" s="31"/>
    </row>
    <row r="100" spans="1:13" x14ac:dyDescent="0.2">
      <c r="A100" s="13"/>
      <c r="B100" s="78"/>
      <c r="C100" s="47">
        <v>323</v>
      </c>
      <c r="D100" s="10" t="s">
        <v>79</v>
      </c>
      <c r="E100" s="42">
        <v>75000</v>
      </c>
      <c r="F100" s="42"/>
      <c r="G100" s="42">
        <v>0</v>
      </c>
      <c r="H100" s="42">
        <v>0</v>
      </c>
      <c r="I100" s="39">
        <f t="shared" si="1"/>
        <v>0</v>
      </c>
      <c r="J100" s="42">
        <v>0</v>
      </c>
      <c r="K100" s="12"/>
      <c r="L100" s="12"/>
      <c r="M100" s="54"/>
    </row>
    <row r="101" spans="1:13" s="1" customFormat="1" x14ac:dyDescent="0.2">
      <c r="A101" s="4"/>
      <c r="B101" s="8"/>
      <c r="C101" s="61">
        <v>31</v>
      </c>
      <c r="D101" s="4" t="s">
        <v>12</v>
      </c>
      <c r="E101" s="5"/>
      <c r="F101" s="5"/>
      <c r="G101" s="5"/>
      <c r="H101" s="5"/>
      <c r="I101" s="39">
        <f t="shared" si="1"/>
        <v>11717.28</v>
      </c>
      <c r="J101" s="5">
        <f>SUM(J102:J104)</f>
        <v>11717.28</v>
      </c>
      <c r="K101" s="5">
        <v>0</v>
      </c>
      <c r="L101" s="5">
        <v>0</v>
      </c>
      <c r="M101" s="31"/>
    </row>
    <row r="102" spans="1:13" x14ac:dyDescent="0.2">
      <c r="A102" s="10"/>
      <c r="B102" s="89"/>
      <c r="C102" s="46">
        <v>311</v>
      </c>
      <c r="D102" s="10" t="s">
        <v>125</v>
      </c>
      <c r="E102" s="12"/>
      <c r="F102" s="12"/>
      <c r="G102" s="12"/>
      <c r="H102" s="12"/>
      <c r="I102" s="39">
        <f t="shared" si="1"/>
        <v>6452.6</v>
      </c>
      <c r="J102" s="12">
        <v>6452.6</v>
      </c>
      <c r="K102" s="12"/>
      <c r="L102" s="12"/>
      <c r="M102" s="31"/>
    </row>
    <row r="103" spans="1:13" s="1" customFormat="1" x14ac:dyDescent="0.2">
      <c r="A103" s="13"/>
      <c r="B103" s="78"/>
      <c r="C103" s="47">
        <v>312</v>
      </c>
      <c r="D103" s="10" t="s">
        <v>19</v>
      </c>
      <c r="E103" s="12"/>
      <c r="F103" s="12"/>
      <c r="G103" s="12"/>
      <c r="H103" s="12"/>
      <c r="I103" s="39">
        <f t="shared" si="1"/>
        <v>4200</v>
      </c>
      <c r="J103" s="12">
        <v>4200</v>
      </c>
      <c r="K103" s="12"/>
      <c r="L103" s="12"/>
      <c r="M103" s="31"/>
    </row>
    <row r="104" spans="1:13" x14ac:dyDescent="0.2">
      <c r="A104" s="10"/>
      <c r="B104" s="89"/>
      <c r="C104" s="46">
        <v>313</v>
      </c>
      <c r="D104" s="10" t="s">
        <v>126</v>
      </c>
      <c r="E104" s="12"/>
      <c r="F104" s="12"/>
      <c r="G104" s="12"/>
      <c r="H104" s="12"/>
      <c r="I104" s="39">
        <f t="shared" si="1"/>
        <v>1064.68</v>
      </c>
      <c r="J104" s="12">
        <v>1064.68</v>
      </c>
      <c r="K104" s="12"/>
      <c r="L104" s="12"/>
      <c r="M104" s="31"/>
    </row>
    <row r="105" spans="1:13" s="1" customFormat="1" x14ac:dyDescent="0.2">
      <c r="A105" s="68"/>
      <c r="B105" s="77"/>
      <c r="C105" s="45">
        <v>32</v>
      </c>
      <c r="D105" s="4" t="s">
        <v>14</v>
      </c>
      <c r="E105" s="39"/>
      <c r="F105" s="39"/>
      <c r="G105" s="39"/>
      <c r="H105" s="39"/>
      <c r="I105" s="39">
        <f t="shared" si="1"/>
        <v>1283</v>
      </c>
      <c r="J105" s="39">
        <v>1283</v>
      </c>
      <c r="K105" s="5">
        <v>0</v>
      </c>
      <c r="L105" s="5">
        <v>0</v>
      </c>
      <c r="M105" s="31"/>
    </row>
    <row r="106" spans="1:13" x14ac:dyDescent="0.2">
      <c r="A106" s="10"/>
      <c r="B106" s="89"/>
      <c r="C106" s="47">
        <v>321</v>
      </c>
      <c r="D106" s="10" t="s">
        <v>202</v>
      </c>
      <c r="E106" s="12"/>
      <c r="F106" s="12"/>
      <c r="G106" s="12"/>
      <c r="H106" s="12"/>
      <c r="I106" s="39">
        <f t="shared" si="1"/>
        <v>1282.72</v>
      </c>
      <c r="J106" s="12">
        <v>1282.72</v>
      </c>
      <c r="K106" s="12"/>
      <c r="L106" s="12"/>
    </row>
    <row r="107" spans="1:13" s="1" customFormat="1" x14ac:dyDescent="0.2">
      <c r="A107" s="68" t="s">
        <v>59</v>
      </c>
      <c r="B107" s="77"/>
      <c r="C107" s="45" t="s">
        <v>10</v>
      </c>
      <c r="D107" s="4" t="s">
        <v>36</v>
      </c>
      <c r="E107" s="39">
        <v>680000</v>
      </c>
      <c r="F107" s="39">
        <v>545386</v>
      </c>
      <c r="G107" s="39">
        <v>660000</v>
      </c>
      <c r="H107" s="39">
        <f>H108</f>
        <v>664000</v>
      </c>
      <c r="I107" s="39">
        <f t="shared" si="1"/>
        <v>312465</v>
      </c>
      <c r="J107" s="39">
        <f>J108</f>
        <v>976465</v>
      </c>
      <c r="K107" s="39">
        <v>660000</v>
      </c>
      <c r="L107" s="39">
        <v>660000</v>
      </c>
      <c r="M107" s="31"/>
    </row>
    <row r="108" spans="1:13" s="1" customFormat="1" x14ac:dyDescent="0.2">
      <c r="A108" s="68"/>
      <c r="B108" s="77"/>
      <c r="C108" s="45">
        <v>3</v>
      </c>
      <c r="D108" s="4" t="s">
        <v>14</v>
      </c>
      <c r="E108" s="39">
        <v>680000</v>
      </c>
      <c r="F108" s="39">
        <v>545386</v>
      </c>
      <c r="G108" s="39">
        <v>660000</v>
      </c>
      <c r="H108" s="39">
        <f>H109+H113+H115+H117</f>
        <v>664000</v>
      </c>
      <c r="I108" s="39">
        <f t="shared" si="1"/>
        <v>312465</v>
      </c>
      <c r="J108" s="39">
        <f>J109+J113+J115+J117</f>
        <v>976465</v>
      </c>
      <c r="K108" s="39"/>
      <c r="L108" s="39"/>
      <c r="M108" s="31"/>
    </row>
    <row r="109" spans="1:13" s="1" customFormat="1" x14ac:dyDescent="0.2">
      <c r="A109" s="68"/>
      <c r="B109" s="77">
        <v>47300</v>
      </c>
      <c r="C109" s="45">
        <v>32</v>
      </c>
      <c r="D109" s="4" t="s">
        <v>14</v>
      </c>
      <c r="E109" s="39">
        <v>590000</v>
      </c>
      <c r="F109" s="39">
        <v>495812</v>
      </c>
      <c r="G109" s="39">
        <v>590000</v>
      </c>
      <c r="H109" s="39">
        <f>SUM(H110:H112)</f>
        <v>594000</v>
      </c>
      <c r="I109" s="39">
        <f t="shared" si="1"/>
        <v>299000</v>
      </c>
      <c r="J109" s="39">
        <f>SUM(J110:J112)</f>
        <v>893000</v>
      </c>
      <c r="K109" s="39">
        <v>590000</v>
      </c>
      <c r="L109" s="39">
        <v>590000</v>
      </c>
      <c r="M109" s="31"/>
    </row>
    <row r="110" spans="1:13" x14ac:dyDescent="0.2">
      <c r="A110" s="13"/>
      <c r="B110" s="78"/>
      <c r="C110" s="47">
        <v>322</v>
      </c>
      <c r="D110" s="10" t="s">
        <v>17</v>
      </c>
      <c r="E110" s="42">
        <v>480000</v>
      </c>
      <c r="F110" s="42">
        <v>398162</v>
      </c>
      <c r="G110" s="42">
        <v>480000</v>
      </c>
      <c r="H110" s="42">
        <v>484000</v>
      </c>
      <c r="I110" s="39">
        <f t="shared" si="1"/>
        <v>186000</v>
      </c>
      <c r="J110" s="42">
        <v>670000</v>
      </c>
      <c r="K110" s="12"/>
      <c r="L110" s="12"/>
      <c r="M110" s="54"/>
    </row>
    <row r="111" spans="1:13" x14ac:dyDescent="0.2">
      <c r="A111" s="13"/>
      <c r="B111" s="78"/>
      <c r="C111" s="47">
        <v>323</v>
      </c>
      <c r="D111" s="10" t="s">
        <v>18</v>
      </c>
      <c r="E111" s="42">
        <v>10000</v>
      </c>
      <c r="F111" s="42">
        <v>3670</v>
      </c>
      <c r="G111" s="42">
        <v>10000</v>
      </c>
      <c r="H111" s="42">
        <v>10000</v>
      </c>
      <c r="I111" s="39">
        <f t="shared" si="1"/>
        <v>13000</v>
      </c>
      <c r="J111" s="42">
        <v>23000</v>
      </c>
      <c r="K111" s="12"/>
      <c r="L111" s="12"/>
      <c r="M111" s="54"/>
    </row>
    <row r="112" spans="1:13" x14ac:dyDescent="0.2">
      <c r="A112" s="13"/>
      <c r="B112" s="78"/>
      <c r="C112" s="47">
        <v>329</v>
      </c>
      <c r="D112" s="10" t="s">
        <v>16</v>
      </c>
      <c r="E112" s="42">
        <v>100000</v>
      </c>
      <c r="F112" s="42">
        <v>93980</v>
      </c>
      <c r="G112" s="42">
        <v>100000</v>
      </c>
      <c r="H112" s="42">
        <v>100000</v>
      </c>
      <c r="I112" s="39">
        <f t="shared" si="1"/>
        <v>100000</v>
      </c>
      <c r="J112" s="42">
        <v>200000</v>
      </c>
      <c r="K112" s="12"/>
      <c r="L112" s="12"/>
      <c r="M112" s="54"/>
    </row>
    <row r="113" spans="1:13" s="1" customFormat="1" x14ac:dyDescent="0.2">
      <c r="A113" s="68"/>
      <c r="B113" s="77">
        <v>55235</v>
      </c>
      <c r="C113" s="45">
        <v>32</v>
      </c>
      <c r="D113" s="4" t="s">
        <v>14</v>
      </c>
      <c r="E113" s="39">
        <v>50000</v>
      </c>
      <c r="F113" s="39">
        <v>30484</v>
      </c>
      <c r="G113" s="39">
        <v>40000</v>
      </c>
      <c r="H113" s="39">
        <v>40000</v>
      </c>
      <c r="I113" s="39">
        <f t="shared" si="1"/>
        <v>15000</v>
      </c>
      <c r="J113" s="39">
        <v>55000</v>
      </c>
      <c r="K113" s="5">
        <v>40000</v>
      </c>
      <c r="L113" s="5">
        <v>40000</v>
      </c>
      <c r="M113" s="31"/>
    </row>
    <row r="114" spans="1:13" x14ac:dyDescent="0.2">
      <c r="A114" s="13"/>
      <c r="B114" s="78">
        <v>55235</v>
      </c>
      <c r="C114" s="47">
        <v>322</v>
      </c>
      <c r="D114" s="10" t="s">
        <v>133</v>
      </c>
      <c r="E114" s="42">
        <v>50000</v>
      </c>
      <c r="F114" s="42">
        <v>30484</v>
      </c>
      <c r="G114" s="42">
        <v>40000</v>
      </c>
      <c r="H114" s="42">
        <v>40000</v>
      </c>
      <c r="I114" s="39">
        <f t="shared" si="1"/>
        <v>15000</v>
      </c>
      <c r="J114" s="42">
        <v>55000</v>
      </c>
      <c r="K114" s="12">
        <v>40000</v>
      </c>
      <c r="L114" s="12">
        <v>40000</v>
      </c>
      <c r="M114" s="54"/>
    </row>
    <row r="115" spans="1:13" s="1" customFormat="1" x14ac:dyDescent="0.2">
      <c r="A115" s="68"/>
      <c r="B115" s="77">
        <v>55254</v>
      </c>
      <c r="C115" s="45">
        <v>32</v>
      </c>
      <c r="D115" s="4" t="s">
        <v>14</v>
      </c>
      <c r="E115" s="39">
        <v>5000</v>
      </c>
      <c r="F115" s="39">
        <v>4207</v>
      </c>
      <c r="G115" s="39">
        <v>5000</v>
      </c>
      <c r="H115" s="39">
        <v>5000</v>
      </c>
      <c r="I115" s="39">
        <f t="shared" si="1"/>
        <v>-1535</v>
      </c>
      <c r="J115" s="39">
        <v>3465</v>
      </c>
      <c r="K115" s="5">
        <v>5000</v>
      </c>
      <c r="L115" s="5">
        <v>5000</v>
      </c>
      <c r="M115" s="31"/>
    </row>
    <row r="116" spans="1:13" x14ac:dyDescent="0.2">
      <c r="A116" s="13"/>
      <c r="B116" s="78">
        <v>55254</v>
      </c>
      <c r="C116" s="47">
        <v>322</v>
      </c>
      <c r="D116" s="10" t="s">
        <v>133</v>
      </c>
      <c r="E116" s="42">
        <v>5000</v>
      </c>
      <c r="F116" s="42">
        <v>4207</v>
      </c>
      <c r="G116" s="42">
        <v>5000</v>
      </c>
      <c r="H116" s="42">
        <v>5000</v>
      </c>
      <c r="I116" s="39">
        <f t="shared" si="1"/>
        <v>-1535</v>
      </c>
      <c r="J116" s="42">
        <v>3465</v>
      </c>
      <c r="K116" s="12">
        <v>5000</v>
      </c>
      <c r="L116" s="12">
        <v>5000</v>
      </c>
      <c r="M116" s="54"/>
    </row>
    <row r="117" spans="1:13" s="1" customFormat="1" x14ac:dyDescent="0.2">
      <c r="A117" s="68"/>
      <c r="B117" s="77">
        <v>55263</v>
      </c>
      <c r="C117" s="45">
        <v>32</v>
      </c>
      <c r="D117" s="4" t="s">
        <v>14</v>
      </c>
      <c r="E117" s="39">
        <v>35000</v>
      </c>
      <c r="F117" s="39">
        <v>14883</v>
      </c>
      <c r="G117" s="39">
        <v>25000</v>
      </c>
      <c r="H117" s="39">
        <v>25000</v>
      </c>
      <c r="I117" s="39">
        <f t="shared" si="1"/>
        <v>0</v>
      </c>
      <c r="J117" s="39">
        <v>25000</v>
      </c>
      <c r="K117" s="5">
        <v>25000</v>
      </c>
      <c r="L117" s="5">
        <v>25000</v>
      </c>
      <c r="M117" s="31"/>
    </row>
    <row r="118" spans="1:13" x14ac:dyDescent="0.2">
      <c r="A118" s="13"/>
      <c r="B118" s="78">
        <v>55263</v>
      </c>
      <c r="C118" s="47">
        <v>322</v>
      </c>
      <c r="D118" s="10" t="s">
        <v>133</v>
      </c>
      <c r="E118" s="42">
        <v>35000</v>
      </c>
      <c r="F118" s="42">
        <v>14883</v>
      </c>
      <c r="G118" s="42">
        <v>25000</v>
      </c>
      <c r="H118" s="42">
        <v>25000</v>
      </c>
      <c r="I118" s="39">
        <f t="shared" si="1"/>
        <v>0</v>
      </c>
      <c r="J118" s="42">
        <v>25000</v>
      </c>
      <c r="K118" s="12">
        <v>25000</v>
      </c>
      <c r="L118" s="12">
        <v>25000</v>
      </c>
      <c r="M118" s="54"/>
    </row>
    <row r="119" spans="1:13" s="1" customFormat="1" x14ac:dyDescent="0.2">
      <c r="A119" s="68"/>
      <c r="B119" s="77">
        <v>32300</v>
      </c>
      <c r="C119" s="45">
        <v>32</v>
      </c>
      <c r="D119" s="4" t="s">
        <v>14</v>
      </c>
      <c r="E119" s="39"/>
      <c r="F119" s="39">
        <v>49</v>
      </c>
      <c r="G119" s="39"/>
      <c r="H119" s="39"/>
      <c r="I119" s="39">
        <f t="shared" si="1"/>
        <v>0</v>
      </c>
      <c r="J119" s="39"/>
      <c r="K119" s="5"/>
      <c r="L119" s="5"/>
      <c r="M119" s="31"/>
    </row>
    <row r="120" spans="1:13" x14ac:dyDescent="0.2">
      <c r="A120" s="13"/>
      <c r="B120" s="78">
        <v>32300</v>
      </c>
      <c r="C120" s="47">
        <v>322</v>
      </c>
      <c r="D120" s="10" t="s">
        <v>133</v>
      </c>
      <c r="E120" s="42">
        <v>0</v>
      </c>
      <c r="F120" s="42">
        <v>49</v>
      </c>
      <c r="G120" s="42">
        <v>0</v>
      </c>
      <c r="H120" s="42">
        <v>0</v>
      </c>
      <c r="I120" s="39">
        <f t="shared" si="1"/>
        <v>0</v>
      </c>
      <c r="J120" s="42">
        <v>0</v>
      </c>
      <c r="K120" s="12"/>
      <c r="L120" s="12"/>
      <c r="M120" s="54"/>
    </row>
    <row r="121" spans="1:13" s="1" customFormat="1" x14ac:dyDescent="0.2">
      <c r="A121" s="68" t="s">
        <v>60</v>
      </c>
      <c r="B121" s="77"/>
      <c r="C121" s="45" t="s">
        <v>10</v>
      </c>
      <c r="D121" s="4" t="s">
        <v>61</v>
      </c>
      <c r="E121" s="5">
        <v>1121000</v>
      </c>
      <c r="F121" s="5">
        <v>1221059</v>
      </c>
      <c r="G121" s="5">
        <v>1277900</v>
      </c>
      <c r="H121" s="5">
        <f>H122</f>
        <v>1369834.8199999998</v>
      </c>
      <c r="I121" s="39">
        <f t="shared" si="1"/>
        <v>91899.560000000056</v>
      </c>
      <c r="J121" s="5">
        <f>J122</f>
        <v>1461734.38</v>
      </c>
      <c r="K121" s="5">
        <v>1277900</v>
      </c>
      <c r="L121" s="5">
        <v>1277900</v>
      </c>
      <c r="M121" s="31"/>
    </row>
    <row r="122" spans="1:13" s="1" customFormat="1" x14ac:dyDescent="0.2">
      <c r="A122" s="68"/>
      <c r="B122" s="77"/>
      <c r="C122" s="45">
        <v>3</v>
      </c>
      <c r="D122" s="4" t="s">
        <v>11</v>
      </c>
      <c r="E122" s="5">
        <v>1121000</v>
      </c>
      <c r="F122" s="5">
        <v>1221059</v>
      </c>
      <c r="G122" s="5">
        <v>1277900</v>
      </c>
      <c r="H122" s="5">
        <f>H123+H136+H143</f>
        <v>1369834.8199999998</v>
      </c>
      <c r="I122" s="39">
        <f t="shared" si="1"/>
        <v>91899.560000000056</v>
      </c>
      <c r="J122" s="5">
        <f>J123+J136+J143</f>
        <v>1461734.38</v>
      </c>
      <c r="K122" s="5"/>
      <c r="L122" s="5"/>
      <c r="M122" s="31"/>
    </row>
    <row r="123" spans="1:13" s="1" customFormat="1" x14ac:dyDescent="0.2">
      <c r="A123" s="68"/>
      <c r="B123" s="77"/>
      <c r="C123" s="45">
        <v>31</v>
      </c>
      <c r="D123" s="4" t="s">
        <v>12</v>
      </c>
      <c r="E123" s="5">
        <f>SUM(E124+E132+E128+E136)</f>
        <v>1121000</v>
      </c>
      <c r="F123" s="5">
        <v>1191340</v>
      </c>
      <c r="G123" s="5">
        <f>SUM(G124+G132+G128+G136)</f>
        <v>1277900</v>
      </c>
      <c r="H123" s="5">
        <f>SUM(H124+H132+H128)</f>
        <v>1328966.8199999998</v>
      </c>
      <c r="I123" s="39">
        <f t="shared" si="1"/>
        <v>75899.560000000056</v>
      </c>
      <c r="J123" s="5">
        <f>SUM(J124+J132+J128)</f>
        <v>1404866.38</v>
      </c>
      <c r="K123" s="5">
        <v>1240900</v>
      </c>
      <c r="L123" s="5">
        <v>1240900</v>
      </c>
      <c r="M123" s="31"/>
    </row>
    <row r="124" spans="1:13" s="1" customFormat="1" x14ac:dyDescent="0.2">
      <c r="A124" s="68"/>
      <c r="B124" s="77"/>
      <c r="C124" s="45">
        <v>311</v>
      </c>
      <c r="D124" s="4" t="s">
        <v>125</v>
      </c>
      <c r="E124" s="5">
        <f>SUM(E125:E127)</f>
        <v>890000</v>
      </c>
      <c r="F124" s="5">
        <v>995948</v>
      </c>
      <c r="G124" s="5">
        <f>SUM(G125:G127)</f>
        <v>1010000</v>
      </c>
      <c r="H124" s="5">
        <f>SUM(H125:H127)</f>
        <v>1082556.3799999999</v>
      </c>
      <c r="I124" s="39">
        <f t="shared" si="1"/>
        <v>65000</v>
      </c>
      <c r="J124" s="5">
        <f>SUM(J125:J127)</f>
        <v>1147556.3799999999</v>
      </c>
      <c r="K124" s="5"/>
      <c r="L124" s="5"/>
      <c r="M124" s="31"/>
    </row>
    <row r="125" spans="1:13" x14ac:dyDescent="0.2">
      <c r="A125" s="13"/>
      <c r="B125" s="78">
        <v>55235</v>
      </c>
      <c r="C125" s="47">
        <v>311</v>
      </c>
      <c r="D125" s="10" t="s">
        <v>135</v>
      </c>
      <c r="E125" s="12">
        <v>275000</v>
      </c>
      <c r="F125" s="12">
        <v>293519</v>
      </c>
      <c r="G125" s="12">
        <v>250000</v>
      </c>
      <c r="H125" s="12">
        <v>308556.38</v>
      </c>
      <c r="I125" s="39">
        <f t="shared" si="1"/>
        <v>0</v>
      </c>
      <c r="J125" s="12">
        <v>308556.38</v>
      </c>
      <c r="K125" s="12"/>
      <c r="L125" s="12"/>
      <c r="M125" s="54"/>
    </row>
    <row r="126" spans="1:13" x14ac:dyDescent="0.2">
      <c r="A126" s="13"/>
      <c r="B126" s="78">
        <v>55263</v>
      </c>
      <c r="C126" s="47">
        <v>311</v>
      </c>
      <c r="D126" s="10" t="s">
        <v>134</v>
      </c>
      <c r="E126" s="12">
        <v>615000</v>
      </c>
      <c r="F126" s="12">
        <v>678381</v>
      </c>
      <c r="G126" s="12">
        <v>720000</v>
      </c>
      <c r="H126" s="12">
        <v>734000</v>
      </c>
      <c r="I126" s="39">
        <f t="shared" si="1"/>
        <v>60000</v>
      </c>
      <c r="J126" s="12">
        <v>794000</v>
      </c>
      <c r="K126" s="12"/>
      <c r="L126" s="12"/>
      <c r="M126" s="54"/>
    </row>
    <row r="127" spans="1:13" x14ac:dyDescent="0.2">
      <c r="A127" s="13"/>
      <c r="B127" s="78">
        <v>47300</v>
      </c>
      <c r="C127" s="47">
        <v>311</v>
      </c>
      <c r="D127" s="10" t="s">
        <v>137</v>
      </c>
      <c r="E127" s="12">
        <v>0</v>
      </c>
      <c r="F127" s="12">
        <v>24048</v>
      </c>
      <c r="G127" s="12">
        <v>40000</v>
      </c>
      <c r="H127" s="12">
        <v>40000</v>
      </c>
      <c r="I127" s="39">
        <f t="shared" si="1"/>
        <v>5000</v>
      </c>
      <c r="J127" s="12">
        <v>45000</v>
      </c>
      <c r="K127" s="12"/>
      <c r="L127" s="12"/>
      <c r="M127" s="54"/>
    </row>
    <row r="128" spans="1:13" s="1" customFormat="1" x14ac:dyDescent="0.2">
      <c r="A128" s="13"/>
      <c r="B128" s="78"/>
      <c r="C128" s="47">
        <v>312</v>
      </c>
      <c r="D128" s="10" t="s">
        <v>19</v>
      </c>
      <c r="E128" s="12">
        <v>49000</v>
      </c>
      <c r="F128" s="12">
        <v>41752</v>
      </c>
      <c r="G128" s="12">
        <v>64500</v>
      </c>
      <c r="H128" s="12">
        <f>SUM(H129:H131)</f>
        <v>68750</v>
      </c>
      <c r="I128" s="39">
        <f t="shared" si="1"/>
        <v>0</v>
      </c>
      <c r="J128" s="12">
        <f>SUM(J129:J131)</f>
        <v>68750</v>
      </c>
      <c r="K128" s="12"/>
      <c r="L128" s="12"/>
      <c r="M128" s="31"/>
    </row>
    <row r="129" spans="1:13" x14ac:dyDescent="0.2">
      <c r="A129" s="13"/>
      <c r="B129" s="78">
        <v>55263</v>
      </c>
      <c r="C129" s="47">
        <v>312</v>
      </c>
      <c r="D129" s="10" t="s">
        <v>19</v>
      </c>
      <c r="E129" s="12">
        <v>34000</v>
      </c>
      <c r="F129" s="12">
        <v>30252</v>
      </c>
      <c r="G129" s="12">
        <v>48000</v>
      </c>
      <c r="H129" s="12">
        <v>48000</v>
      </c>
      <c r="I129" s="39">
        <f t="shared" si="1"/>
        <v>0</v>
      </c>
      <c r="J129" s="12">
        <v>48000</v>
      </c>
      <c r="K129" s="12"/>
      <c r="L129" s="12"/>
      <c r="M129" s="43"/>
    </row>
    <row r="130" spans="1:13" x14ac:dyDescent="0.2">
      <c r="A130" s="13"/>
      <c r="B130" s="78">
        <v>55235</v>
      </c>
      <c r="C130" s="47">
        <v>312</v>
      </c>
      <c r="D130" s="10" t="s">
        <v>19</v>
      </c>
      <c r="E130" s="12">
        <v>15000</v>
      </c>
      <c r="F130" s="12">
        <v>10000</v>
      </c>
      <c r="G130" s="12">
        <v>15000</v>
      </c>
      <c r="H130" s="12">
        <v>19250</v>
      </c>
      <c r="I130" s="39">
        <f t="shared" si="1"/>
        <v>0</v>
      </c>
      <c r="J130" s="12">
        <v>19250</v>
      </c>
      <c r="K130" s="12"/>
      <c r="L130" s="12"/>
      <c r="M130" s="43"/>
    </row>
    <row r="131" spans="1:13" x14ac:dyDescent="0.2">
      <c r="A131" s="13"/>
      <c r="B131" s="78">
        <v>47300</v>
      </c>
      <c r="C131" s="47">
        <v>312</v>
      </c>
      <c r="D131" s="10" t="s">
        <v>19</v>
      </c>
      <c r="E131" s="12">
        <v>0</v>
      </c>
      <c r="F131" s="12">
        <v>24048</v>
      </c>
      <c r="G131" s="12">
        <v>1500</v>
      </c>
      <c r="H131" s="12">
        <v>1500</v>
      </c>
      <c r="I131" s="39">
        <f t="shared" si="1"/>
        <v>0</v>
      </c>
      <c r="J131" s="12">
        <v>1500</v>
      </c>
      <c r="K131" s="12"/>
      <c r="L131" s="12"/>
      <c r="M131" s="43"/>
    </row>
    <row r="132" spans="1:13" s="1" customFormat="1" x14ac:dyDescent="0.2">
      <c r="A132" s="13"/>
      <c r="B132" s="78"/>
      <c r="C132" s="47">
        <v>313</v>
      </c>
      <c r="D132" s="10" t="s">
        <v>126</v>
      </c>
      <c r="E132" s="12">
        <f>SUM(E133:E135)</f>
        <v>146000</v>
      </c>
      <c r="F132" s="12">
        <v>153640</v>
      </c>
      <c r="G132" s="12">
        <f>SUM(G133:G135)</f>
        <v>166400</v>
      </c>
      <c r="H132" s="12">
        <f>SUM(H133:H135)</f>
        <v>177660.44</v>
      </c>
      <c r="I132" s="39">
        <f t="shared" si="1"/>
        <v>10899.559999999998</v>
      </c>
      <c r="J132" s="12">
        <f>SUM(J133:J135)</f>
        <v>188560</v>
      </c>
      <c r="K132" s="12"/>
      <c r="L132" s="12"/>
      <c r="M132" s="86"/>
    </row>
    <row r="133" spans="1:13" x14ac:dyDescent="0.2">
      <c r="A133" s="13"/>
      <c r="B133" s="78">
        <v>55235</v>
      </c>
      <c r="C133" s="47">
        <v>313</v>
      </c>
      <c r="D133" s="10" t="s">
        <v>126</v>
      </c>
      <c r="E133" s="12">
        <v>45000</v>
      </c>
      <c r="F133" s="12">
        <v>45836</v>
      </c>
      <c r="G133" s="12">
        <v>41000</v>
      </c>
      <c r="H133" s="12">
        <v>50560.44</v>
      </c>
      <c r="I133" s="39">
        <f t="shared" si="1"/>
        <v>-0.44000000000232831</v>
      </c>
      <c r="J133" s="12">
        <v>50560</v>
      </c>
      <c r="K133" s="12"/>
      <c r="L133" s="12"/>
      <c r="M133" s="43"/>
    </row>
    <row r="134" spans="1:13" x14ac:dyDescent="0.2">
      <c r="A134" s="13"/>
      <c r="B134" s="78">
        <v>55263</v>
      </c>
      <c r="C134" s="47">
        <v>313</v>
      </c>
      <c r="D134" s="10" t="s">
        <v>126</v>
      </c>
      <c r="E134" s="12">
        <v>101000</v>
      </c>
      <c r="F134" s="12">
        <v>104665</v>
      </c>
      <c r="G134" s="12">
        <v>118800</v>
      </c>
      <c r="H134" s="12">
        <v>120500</v>
      </c>
      <c r="I134" s="39">
        <f t="shared" si="1"/>
        <v>10000</v>
      </c>
      <c r="J134" s="12">
        <v>130500</v>
      </c>
      <c r="K134" s="12"/>
      <c r="L134" s="12"/>
      <c r="M134" s="29"/>
    </row>
    <row r="135" spans="1:13" x14ac:dyDescent="0.2">
      <c r="A135" s="13"/>
      <c r="B135" s="78">
        <v>47300</v>
      </c>
      <c r="C135" s="47">
        <v>313</v>
      </c>
      <c r="D135" s="10" t="s">
        <v>126</v>
      </c>
      <c r="E135" s="12">
        <v>0</v>
      </c>
      <c r="F135" s="12">
        <v>3139</v>
      </c>
      <c r="G135" s="12">
        <v>6600</v>
      </c>
      <c r="H135" s="12">
        <v>6600</v>
      </c>
      <c r="I135" s="39">
        <f t="shared" si="1"/>
        <v>900</v>
      </c>
      <c r="J135" s="12">
        <v>7500</v>
      </c>
      <c r="K135" s="12"/>
      <c r="L135" s="12"/>
      <c r="M135" s="29"/>
    </row>
    <row r="136" spans="1:13" s="1" customFormat="1" x14ac:dyDescent="0.2">
      <c r="A136" s="68"/>
      <c r="B136" s="77"/>
      <c r="C136" s="45">
        <v>32</v>
      </c>
      <c r="D136" s="4" t="s">
        <v>14</v>
      </c>
      <c r="E136" s="5">
        <f>SUM(E137:E139)</f>
        <v>36000</v>
      </c>
      <c r="F136" s="5">
        <v>29719</v>
      </c>
      <c r="G136" s="5">
        <f>SUM(G137:G139)</f>
        <v>37000</v>
      </c>
      <c r="H136" s="5">
        <f>SUM(H137:H141)</f>
        <v>39500</v>
      </c>
      <c r="I136" s="39">
        <f t="shared" si="1"/>
        <v>16000</v>
      </c>
      <c r="J136" s="5">
        <f>SUM(J137:J141)</f>
        <v>55500</v>
      </c>
      <c r="K136" s="5">
        <v>37000</v>
      </c>
      <c r="L136" s="5">
        <v>37000</v>
      </c>
      <c r="M136" s="29"/>
    </row>
    <row r="137" spans="1:13" x14ac:dyDescent="0.2">
      <c r="A137" s="13"/>
      <c r="B137" s="78">
        <v>55263</v>
      </c>
      <c r="C137" s="47">
        <v>321</v>
      </c>
      <c r="D137" s="10" t="s">
        <v>167</v>
      </c>
      <c r="E137" s="12">
        <v>26000</v>
      </c>
      <c r="F137" s="12">
        <v>19709</v>
      </c>
      <c r="G137" s="12">
        <v>28000</v>
      </c>
      <c r="H137" s="12">
        <v>28000</v>
      </c>
      <c r="I137" s="39">
        <f t="shared" si="1"/>
        <v>12000</v>
      </c>
      <c r="J137" s="12">
        <v>40000</v>
      </c>
      <c r="K137" s="12"/>
      <c r="L137" s="12"/>
      <c r="M137" s="30"/>
    </row>
    <row r="138" spans="1:13" x14ac:dyDescent="0.2">
      <c r="A138" s="13"/>
      <c r="B138" s="78">
        <v>55235</v>
      </c>
      <c r="C138" s="47">
        <v>321</v>
      </c>
      <c r="D138" s="10" t="s">
        <v>167</v>
      </c>
      <c r="E138" s="12">
        <v>10000</v>
      </c>
      <c r="F138" s="12">
        <v>9094</v>
      </c>
      <c r="G138" s="12">
        <v>8000</v>
      </c>
      <c r="H138" s="12">
        <v>9000</v>
      </c>
      <c r="I138" s="39">
        <f t="shared" si="1"/>
        <v>3000</v>
      </c>
      <c r="J138" s="12">
        <v>12000</v>
      </c>
      <c r="K138" s="12"/>
      <c r="L138" s="12"/>
      <c r="M138" s="31"/>
    </row>
    <row r="139" spans="1:13" x14ac:dyDescent="0.2">
      <c r="A139" s="13"/>
      <c r="B139" s="78">
        <v>47300</v>
      </c>
      <c r="C139" s="47">
        <v>321</v>
      </c>
      <c r="D139" s="10" t="s">
        <v>167</v>
      </c>
      <c r="E139" s="12">
        <v>0</v>
      </c>
      <c r="F139" s="12">
        <v>916</v>
      </c>
      <c r="G139" s="12">
        <v>1000</v>
      </c>
      <c r="H139" s="12">
        <v>1000</v>
      </c>
      <c r="I139" s="39">
        <f t="shared" si="1"/>
        <v>1000</v>
      </c>
      <c r="J139" s="12">
        <v>2000</v>
      </c>
      <c r="K139" s="12"/>
      <c r="L139" s="12"/>
      <c r="M139" s="31"/>
    </row>
    <row r="140" spans="1:13" x14ac:dyDescent="0.2">
      <c r="A140" s="13"/>
      <c r="B140" s="78"/>
      <c r="C140" s="47">
        <v>329</v>
      </c>
      <c r="D140" s="10"/>
      <c r="E140" s="12"/>
      <c r="F140" s="12"/>
      <c r="G140" s="12"/>
      <c r="H140" s="12"/>
      <c r="I140" s="39">
        <f t="shared" si="1"/>
        <v>0</v>
      </c>
      <c r="J140" s="12"/>
      <c r="K140" s="12"/>
      <c r="L140" s="12"/>
      <c r="M140" s="31"/>
    </row>
    <row r="141" spans="1:13" x14ac:dyDescent="0.2">
      <c r="A141" s="13"/>
      <c r="B141" s="78">
        <v>55235</v>
      </c>
      <c r="C141" s="47">
        <v>3295</v>
      </c>
      <c r="D141" s="10" t="s">
        <v>127</v>
      </c>
      <c r="E141" s="12"/>
      <c r="F141" s="12"/>
      <c r="G141" s="12"/>
      <c r="H141" s="12">
        <v>1500</v>
      </c>
      <c r="I141" s="39">
        <f t="shared" si="1"/>
        <v>0</v>
      </c>
      <c r="J141" s="12">
        <v>1500</v>
      </c>
      <c r="K141" s="12"/>
      <c r="L141" s="12"/>
      <c r="M141" s="31"/>
    </row>
    <row r="142" spans="1:13" x14ac:dyDescent="0.2">
      <c r="A142" s="13"/>
      <c r="B142" s="78">
        <v>55263</v>
      </c>
      <c r="C142" s="47">
        <v>3295</v>
      </c>
      <c r="D142" s="10" t="s">
        <v>127</v>
      </c>
      <c r="E142" s="12"/>
      <c r="F142" s="12"/>
      <c r="G142" s="12"/>
      <c r="H142" s="12"/>
      <c r="I142" s="39">
        <f t="shared" si="1"/>
        <v>0</v>
      </c>
      <c r="J142" s="12"/>
      <c r="K142" s="12"/>
      <c r="L142" s="12"/>
      <c r="M142" s="31"/>
    </row>
    <row r="143" spans="1:13" s="1" customFormat="1" x14ac:dyDescent="0.2">
      <c r="A143" s="68"/>
      <c r="B143" s="77"/>
      <c r="C143" s="45">
        <v>34</v>
      </c>
      <c r="D143" s="4" t="s">
        <v>21</v>
      </c>
      <c r="E143" s="5"/>
      <c r="F143" s="5"/>
      <c r="G143" s="5"/>
      <c r="H143" s="5">
        <v>1368</v>
      </c>
      <c r="I143" s="39">
        <f t="shared" si="1"/>
        <v>0</v>
      </c>
      <c r="J143" s="5">
        <v>1368</v>
      </c>
      <c r="K143" s="5"/>
      <c r="L143" s="5"/>
      <c r="M143" s="31"/>
    </row>
    <row r="144" spans="1:13" x14ac:dyDescent="0.2">
      <c r="A144" s="13"/>
      <c r="B144" s="78"/>
      <c r="C144" s="47">
        <v>343</v>
      </c>
      <c r="D144" s="10" t="s">
        <v>122</v>
      </c>
      <c r="E144" s="12"/>
      <c r="F144" s="12"/>
      <c r="G144" s="12"/>
      <c r="H144" s="12">
        <v>0</v>
      </c>
      <c r="I144" s="39">
        <f t="shared" si="1"/>
        <v>0</v>
      </c>
      <c r="J144" s="12">
        <v>0</v>
      </c>
      <c r="K144" s="12"/>
      <c r="L144" s="12"/>
      <c r="M144" s="31"/>
    </row>
    <row r="145" spans="1:13" x14ac:dyDescent="0.2">
      <c r="A145" s="13"/>
      <c r="B145" s="78">
        <v>55235</v>
      </c>
      <c r="C145" s="47">
        <v>343</v>
      </c>
      <c r="D145" s="10" t="s">
        <v>128</v>
      </c>
      <c r="E145" s="12"/>
      <c r="F145" s="12"/>
      <c r="G145" s="12"/>
      <c r="H145" s="12">
        <v>1367.57</v>
      </c>
      <c r="I145" s="39">
        <f t="shared" si="1"/>
        <v>0</v>
      </c>
      <c r="J145" s="12">
        <v>1367.57</v>
      </c>
      <c r="K145" s="12"/>
      <c r="L145" s="12"/>
      <c r="M145" s="31"/>
    </row>
    <row r="146" spans="1:13" x14ac:dyDescent="0.2">
      <c r="A146" s="13"/>
      <c r="B146" s="78">
        <v>55263</v>
      </c>
      <c r="C146" s="47">
        <v>343</v>
      </c>
      <c r="D146" s="10" t="s">
        <v>128</v>
      </c>
      <c r="E146" s="12"/>
      <c r="F146" s="12"/>
      <c r="G146" s="12"/>
      <c r="H146" s="12"/>
      <c r="I146" s="39">
        <f t="shared" ref="I146:I209" si="2">J146-H146</f>
        <v>0</v>
      </c>
      <c r="J146" s="12"/>
      <c r="K146" s="12"/>
      <c r="L146" s="12"/>
      <c r="M146" s="31"/>
    </row>
    <row r="147" spans="1:13" s="1" customFormat="1" x14ac:dyDescent="0.2">
      <c r="A147" s="68" t="s">
        <v>62</v>
      </c>
      <c r="B147" s="77"/>
      <c r="C147" s="45" t="s">
        <v>10</v>
      </c>
      <c r="D147" s="4" t="s">
        <v>168</v>
      </c>
      <c r="E147" s="5">
        <v>11000</v>
      </c>
      <c r="F147" s="5">
        <v>8500</v>
      </c>
      <c r="G147" s="5">
        <v>11000</v>
      </c>
      <c r="H147" s="5">
        <v>30000</v>
      </c>
      <c r="I147" s="39">
        <f t="shared" si="2"/>
        <v>35275</v>
      </c>
      <c r="J147" s="5">
        <f>SUM(J148+J155)</f>
        <v>65275</v>
      </c>
      <c r="K147" s="5">
        <v>11000</v>
      </c>
      <c r="L147" s="5">
        <v>11000</v>
      </c>
      <c r="M147" s="31"/>
    </row>
    <row r="148" spans="1:13" s="1" customFormat="1" ht="25.5" x14ac:dyDescent="0.2">
      <c r="A148" s="68"/>
      <c r="B148" s="77">
        <v>55263</v>
      </c>
      <c r="C148" s="61" t="s">
        <v>100</v>
      </c>
      <c r="D148" s="4" t="s">
        <v>80</v>
      </c>
      <c r="E148" s="5">
        <v>11000</v>
      </c>
      <c r="F148" s="5">
        <v>8500</v>
      </c>
      <c r="G148" s="5">
        <v>11000</v>
      </c>
      <c r="H148" s="5">
        <v>30000</v>
      </c>
      <c r="I148" s="39">
        <f t="shared" si="2"/>
        <v>11275</v>
      </c>
      <c r="J148" s="5">
        <v>41275</v>
      </c>
      <c r="K148" s="5"/>
      <c r="L148" s="5"/>
      <c r="M148" s="31"/>
    </row>
    <row r="149" spans="1:13" s="1" customFormat="1" x14ac:dyDescent="0.2">
      <c r="A149" s="68"/>
      <c r="B149" s="77"/>
      <c r="C149" s="45">
        <v>3</v>
      </c>
      <c r="D149" s="4" t="s">
        <v>14</v>
      </c>
      <c r="E149" s="5">
        <v>11000</v>
      </c>
      <c r="F149" s="5">
        <v>8500</v>
      </c>
      <c r="G149" s="5">
        <v>11000</v>
      </c>
      <c r="H149" s="5">
        <v>30000</v>
      </c>
      <c r="I149" s="39">
        <f t="shared" si="2"/>
        <v>11275</v>
      </c>
      <c r="J149" s="5">
        <v>41275</v>
      </c>
      <c r="K149" s="5">
        <v>11000</v>
      </c>
      <c r="L149" s="5">
        <v>11000</v>
      </c>
      <c r="M149" s="31"/>
    </row>
    <row r="150" spans="1:13" s="1" customFormat="1" x14ac:dyDescent="0.2">
      <c r="A150" s="68"/>
      <c r="B150" s="77"/>
      <c r="C150" s="45">
        <v>32</v>
      </c>
      <c r="D150" s="4" t="s">
        <v>14</v>
      </c>
      <c r="E150" s="5">
        <v>11000</v>
      </c>
      <c r="F150" s="5">
        <v>8500</v>
      </c>
      <c r="G150" s="5">
        <v>11000</v>
      </c>
      <c r="H150" s="5">
        <f>SUM(H151:H154)</f>
        <v>30000</v>
      </c>
      <c r="I150" s="39">
        <f t="shared" si="2"/>
        <v>11275</v>
      </c>
      <c r="J150" s="5">
        <f>SUM(J151:J154)</f>
        <v>41275</v>
      </c>
      <c r="K150" s="5"/>
      <c r="L150" s="5"/>
      <c r="M150" s="31"/>
    </row>
    <row r="151" spans="1:13" x14ac:dyDescent="0.2">
      <c r="A151" s="13"/>
      <c r="B151" s="78"/>
      <c r="C151" s="47">
        <v>321</v>
      </c>
      <c r="D151" s="10" t="s">
        <v>15</v>
      </c>
      <c r="E151" s="12">
        <v>11000</v>
      </c>
      <c r="F151" s="12"/>
      <c r="G151" s="12">
        <v>11000</v>
      </c>
      <c r="H151" s="12">
        <v>0</v>
      </c>
      <c r="I151" s="39">
        <f t="shared" si="2"/>
        <v>0</v>
      </c>
      <c r="J151" s="12">
        <v>0</v>
      </c>
      <c r="K151" s="12"/>
      <c r="L151" s="10"/>
      <c r="M151" s="54"/>
    </row>
    <row r="152" spans="1:13" x14ac:dyDescent="0.2">
      <c r="A152" s="10"/>
      <c r="B152" s="89"/>
      <c r="C152" s="47">
        <v>322</v>
      </c>
      <c r="D152" s="10" t="s">
        <v>17</v>
      </c>
      <c r="E152" s="12"/>
      <c r="F152" s="12"/>
      <c r="G152" s="12"/>
      <c r="H152" s="12"/>
      <c r="I152" s="39">
        <f t="shared" si="2"/>
        <v>3775</v>
      </c>
      <c r="J152" s="12">
        <v>3775</v>
      </c>
      <c r="K152" s="12"/>
      <c r="L152" s="12"/>
      <c r="M152" s="31"/>
    </row>
    <row r="153" spans="1:13" x14ac:dyDescent="0.2">
      <c r="A153" s="13"/>
      <c r="B153" s="78"/>
      <c r="C153" s="47">
        <v>323</v>
      </c>
      <c r="D153" s="10" t="s">
        <v>18</v>
      </c>
      <c r="E153" s="12">
        <v>0</v>
      </c>
      <c r="F153" s="12">
        <v>8500</v>
      </c>
      <c r="G153" s="12">
        <v>0</v>
      </c>
      <c r="H153" s="12">
        <v>25000</v>
      </c>
      <c r="I153" s="39">
        <f t="shared" si="2"/>
        <v>7500</v>
      </c>
      <c r="J153" s="12">
        <v>32500</v>
      </c>
      <c r="K153" s="12"/>
      <c r="L153" s="10"/>
      <c r="M153" s="54"/>
    </row>
    <row r="154" spans="1:13" x14ac:dyDescent="0.2">
      <c r="A154" s="13"/>
      <c r="B154" s="78"/>
      <c r="C154" s="47">
        <v>329</v>
      </c>
      <c r="D154" s="10" t="s">
        <v>16</v>
      </c>
      <c r="E154" s="12">
        <v>0</v>
      </c>
      <c r="F154" s="12"/>
      <c r="G154" s="12">
        <v>0</v>
      </c>
      <c r="H154" s="12">
        <v>5000</v>
      </c>
      <c r="I154" s="39">
        <f t="shared" si="2"/>
        <v>0</v>
      </c>
      <c r="J154" s="12">
        <v>5000</v>
      </c>
      <c r="K154" s="12"/>
      <c r="L154" s="10"/>
      <c r="M154" s="54"/>
    </row>
    <row r="155" spans="1:13" s="1" customFormat="1" ht="25.5" x14ac:dyDescent="0.2">
      <c r="A155" s="68"/>
      <c r="B155" s="77">
        <v>62002</v>
      </c>
      <c r="C155" s="61" t="s">
        <v>100</v>
      </c>
      <c r="D155" s="4" t="s">
        <v>248</v>
      </c>
      <c r="E155" s="5"/>
      <c r="F155" s="5"/>
      <c r="G155" s="5"/>
      <c r="H155" s="5"/>
      <c r="I155" s="39">
        <f t="shared" si="2"/>
        <v>24000</v>
      </c>
      <c r="J155" s="5">
        <f>SUM(J156:J158)</f>
        <v>24000</v>
      </c>
      <c r="K155" s="5"/>
      <c r="L155" s="5"/>
      <c r="M155" s="31"/>
    </row>
    <row r="156" spans="1:13" x14ac:dyDescent="0.2">
      <c r="A156" s="10"/>
      <c r="B156" s="89"/>
      <c r="C156" s="47">
        <v>322</v>
      </c>
      <c r="D156" s="10" t="s">
        <v>17</v>
      </c>
      <c r="E156" s="12"/>
      <c r="F156" s="12"/>
      <c r="G156" s="12"/>
      <c r="H156" s="12"/>
      <c r="I156" s="39">
        <f t="shared" si="2"/>
        <v>8041.25</v>
      </c>
      <c r="J156" s="12">
        <v>8041.25</v>
      </c>
      <c r="K156" s="12"/>
      <c r="L156" s="12"/>
      <c r="M156" s="31"/>
    </row>
    <row r="157" spans="1:13" x14ac:dyDescent="0.2">
      <c r="A157" s="13"/>
      <c r="B157" s="78"/>
      <c r="C157" s="47">
        <v>323</v>
      </c>
      <c r="D157" s="10" t="s">
        <v>18</v>
      </c>
      <c r="E157" s="12"/>
      <c r="F157" s="12"/>
      <c r="G157" s="12"/>
      <c r="H157" s="12"/>
      <c r="I157" s="39">
        <f t="shared" si="2"/>
        <v>8500</v>
      </c>
      <c r="J157" s="12">
        <v>8500</v>
      </c>
      <c r="K157" s="12"/>
      <c r="L157" s="10"/>
      <c r="M157" s="54"/>
    </row>
    <row r="158" spans="1:13" x14ac:dyDescent="0.2">
      <c r="A158" s="13"/>
      <c r="B158" s="78"/>
      <c r="C158" s="47">
        <v>329</v>
      </c>
      <c r="D158" s="10" t="s">
        <v>16</v>
      </c>
      <c r="E158" s="12"/>
      <c r="F158" s="12"/>
      <c r="G158" s="12"/>
      <c r="H158" s="12"/>
      <c r="I158" s="39">
        <f t="shared" si="2"/>
        <v>7458.75</v>
      </c>
      <c r="J158" s="12">
        <v>7458.75</v>
      </c>
      <c r="K158" s="12"/>
      <c r="L158" s="10"/>
      <c r="M158" s="54"/>
    </row>
    <row r="159" spans="1:13" s="1" customFormat="1" x14ac:dyDescent="0.2">
      <c r="A159" s="68" t="s">
        <v>63</v>
      </c>
      <c r="B159" s="77"/>
      <c r="C159" s="45" t="s">
        <v>10</v>
      </c>
      <c r="D159" s="4" t="s">
        <v>92</v>
      </c>
      <c r="E159" s="5">
        <v>200000</v>
      </c>
      <c r="F159" s="5">
        <v>241769</v>
      </c>
      <c r="G159" s="5">
        <v>216000</v>
      </c>
      <c r="H159" s="5">
        <v>216000</v>
      </c>
      <c r="I159" s="39">
        <f t="shared" si="2"/>
        <v>91000</v>
      </c>
      <c r="J159" s="5">
        <f>J160</f>
        <v>307000</v>
      </c>
      <c r="K159" s="5">
        <v>216000</v>
      </c>
      <c r="L159" s="5">
        <v>216000</v>
      </c>
      <c r="M159" s="31"/>
    </row>
    <row r="160" spans="1:13" s="1" customFormat="1" ht="25.5" x14ac:dyDescent="0.2">
      <c r="A160" s="68"/>
      <c r="B160" s="77">
        <v>53082</v>
      </c>
      <c r="C160" s="61" t="s">
        <v>100</v>
      </c>
      <c r="D160" s="4" t="s">
        <v>93</v>
      </c>
      <c r="E160" s="5">
        <v>200000</v>
      </c>
      <c r="F160" s="5">
        <v>241769</v>
      </c>
      <c r="G160" s="5">
        <v>216000</v>
      </c>
      <c r="H160" s="5">
        <v>216000</v>
      </c>
      <c r="I160" s="39">
        <f t="shared" si="2"/>
        <v>91000</v>
      </c>
      <c r="J160" s="5">
        <f>SUM(J161+J163)</f>
        <v>307000</v>
      </c>
      <c r="K160" s="5">
        <v>216000</v>
      </c>
      <c r="L160" s="5">
        <v>216000</v>
      </c>
      <c r="M160" s="31"/>
    </row>
    <row r="161" spans="1:13" s="1" customFormat="1" ht="25.5" x14ac:dyDescent="0.2">
      <c r="A161" s="68"/>
      <c r="B161" s="77"/>
      <c r="C161" s="61">
        <v>37</v>
      </c>
      <c r="D161" s="87" t="s">
        <v>169</v>
      </c>
      <c r="E161" s="4">
        <v>0</v>
      </c>
      <c r="F161" s="4">
        <v>99740</v>
      </c>
      <c r="G161" s="4">
        <v>56000</v>
      </c>
      <c r="H161" s="4">
        <v>56000</v>
      </c>
      <c r="I161" s="39">
        <f t="shared" si="2"/>
        <v>51000</v>
      </c>
      <c r="J161" s="4">
        <v>107000</v>
      </c>
      <c r="K161" s="5">
        <v>56000</v>
      </c>
      <c r="L161" s="5">
        <v>56000</v>
      </c>
      <c r="M161" s="31"/>
    </row>
    <row r="162" spans="1:13" x14ac:dyDescent="0.2">
      <c r="A162" s="13"/>
      <c r="B162" s="78"/>
      <c r="C162" s="47">
        <v>372</v>
      </c>
      <c r="D162" s="10" t="s">
        <v>129</v>
      </c>
      <c r="E162" s="10">
        <v>0</v>
      </c>
      <c r="F162" s="10">
        <v>99740</v>
      </c>
      <c r="G162" s="10">
        <v>56000</v>
      </c>
      <c r="H162" s="10">
        <v>56000</v>
      </c>
      <c r="I162" s="39">
        <f t="shared" si="2"/>
        <v>51000</v>
      </c>
      <c r="J162" s="10">
        <v>107000</v>
      </c>
      <c r="K162" s="12">
        <v>56000</v>
      </c>
      <c r="L162" s="12">
        <v>56000</v>
      </c>
      <c r="M162" s="54"/>
    </row>
    <row r="163" spans="1:13" s="1" customFormat="1" x14ac:dyDescent="0.2">
      <c r="A163" s="68"/>
      <c r="B163" s="77"/>
      <c r="C163" s="45">
        <v>4</v>
      </c>
      <c r="D163" s="4" t="s">
        <v>170</v>
      </c>
      <c r="E163" s="5">
        <v>200000</v>
      </c>
      <c r="F163" s="5">
        <v>142029</v>
      </c>
      <c r="G163" s="5">
        <v>160000</v>
      </c>
      <c r="H163" s="5">
        <v>160000</v>
      </c>
      <c r="I163" s="39">
        <f t="shared" si="2"/>
        <v>40000</v>
      </c>
      <c r="J163" s="5">
        <v>200000</v>
      </c>
      <c r="K163" s="5"/>
      <c r="L163" s="4"/>
      <c r="M163" s="31"/>
    </row>
    <row r="164" spans="1:13" s="1" customFormat="1" x14ac:dyDescent="0.2">
      <c r="A164" s="68"/>
      <c r="B164" s="77"/>
      <c r="C164" s="45">
        <v>42</v>
      </c>
      <c r="D164" s="4" t="s">
        <v>171</v>
      </c>
      <c r="E164" s="5">
        <v>200000</v>
      </c>
      <c r="F164" s="5">
        <v>142029</v>
      </c>
      <c r="G164" s="5">
        <v>160000</v>
      </c>
      <c r="H164" s="5">
        <v>160000</v>
      </c>
      <c r="I164" s="39">
        <f t="shared" si="2"/>
        <v>40000</v>
      </c>
      <c r="J164" s="5">
        <v>200000</v>
      </c>
      <c r="K164" s="5">
        <v>160000</v>
      </c>
      <c r="L164" s="5">
        <v>160000</v>
      </c>
      <c r="M164" s="31"/>
    </row>
    <row r="165" spans="1:13" x14ac:dyDescent="0.2">
      <c r="A165" s="13"/>
      <c r="B165" s="78"/>
      <c r="C165" s="47">
        <v>424</v>
      </c>
      <c r="D165" s="10" t="s">
        <v>172</v>
      </c>
      <c r="E165" s="12">
        <v>200000</v>
      </c>
      <c r="F165" s="12">
        <v>142029</v>
      </c>
      <c r="G165" s="12">
        <v>160000</v>
      </c>
      <c r="H165" s="12">
        <v>160000</v>
      </c>
      <c r="I165" s="39">
        <f t="shared" si="2"/>
        <v>40000</v>
      </c>
      <c r="J165" s="12">
        <v>200000</v>
      </c>
      <c r="K165" s="10"/>
      <c r="L165" s="10"/>
      <c r="M165" s="31"/>
    </row>
    <row r="166" spans="1:13" s="1" customFormat="1" x14ac:dyDescent="0.2">
      <c r="A166" s="68" t="s">
        <v>64</v>
      </c>
      <c r="B166" s="77"/>
      <c r="C166" s="45" t="s">
        <v>10</v>
      </c>
      <c r="D166" s="4" t="s">
        <v>65</v>
      </c>
      <c r="E166" s="5">
        <v>10000</v>
      </c>
      <c r="F166" s="5">
        <v>45099</v>
      </c>
      <c r="G166" s="5">
        <v>58000</v>
      </c>
      <c r="H166" s="5">
        <f>H168</f>
        <v>69500</v>
      </c>
      <c r="I166" s="39">
        <f t="shared" si="2"/>
        <v>5000</v>
      </c>
      <c r="J166" s="5">
        <f>J168</f>
        <v>74500</v>
      </c>
      <c r="K166" s="5">
        <v>58000</v>
      </c>
      <c r="L166" s="5">
        <v>58000</v>
      </c>
      <c r="M166" s="31"/>
    </row>
    <row r="167" spans="1:13" s="1" customFormat="1" x14ac:dyDescent="0.2">
      <c r="A167" s="68"/>
      <c r="B167" s="77">
        <v>47300</v>
      </c>
      <c r="C167" s="45" t="s">
        <v>88</v>
      </c>
      <c r="D167" s="4" t="s">
        <v>75</v>
      </c>
      <c r="E167" s="5"/>
      <c r="F167" s="5"/>
      <c r="G167" s="5"/>
      <c r="H167" s="5"/>
      <c r="I167" s="39">
        <f t="shared" si="2"/>
        <v>0</v>
      </c>
      <c r="J167" s="5"/>
      <c r="K167" s="5"/>
      <c r="L167" s="5"/>
      <c r="M167" s="31"/>
    </row>
    <row r="168" spans="1:13" s="1" customFormat="1" x14ac:dyDescent="0.2">
      <c r="A168" s="68"/>
      <c r="B168" s="77"/>
      <c r="C168" s="45">
        <v>32</v>
      </c>
      <c r="D168" s="4" t="s">
        <v>14</v>
      </c>
      <c r="E168" s="5">
        <v>10000</v>
      </c>
      <c r="F168" s="5">
        <v>45099</v>
      </c>
      <c r="G168" s="5">
        <v>58000</v>
      </c>
      <c r="H168" s="5">
        <f>SUM(H169:H171)</f>
        <v>69500</v>
      </c>
      <c r="I168" s="39">
        <f t="shared" si="2"/>
        <v>5000</v>
      </c>
      <c r="J168" s="5">
        <f>SUM(J169:J171)</f>
        <v>74500</v>
      </c>
      <c r="K168" s="5">
        <v>58000</v>
      </c>
      <c r="L168" s="5">
        <v>58000</v>
      </c>
      <c r="M168" s="31"/>
    </row>
    <row r="169" spans="1:13" x14ac:dyDescent="0.2">
      <c r="A169" s="13"/>
      <c r="B169" s="78"/>
      <c r="C169" s="47">
        <v>321</v>
      </c>
      <c r="D169" s="10" t="s">
        <v>121</v>
      </c>
      <c r="E169" s="12">
        <v>0</v>
      </c>
      <c r="F169" s="12">
        <v>3015</v>
      </c>
      <c r="G169" s="12">
        <v>3000</v>
      </c>
      <c r="H169" s="12">
        <v>3000</v>
      </c>
      <c r="I169" s="39">
        <f t="shared" si="2"/>
        <v>0</v>
      </c>
      <c r="J169" s="12">
        <v>3000</v>
      </c>
      <c r="K169" s="12"/>
      <c r="L169" s="12"/>
      <c r="M169" s="31"/>
    </row>
    <row r="170" spans="1:13" x14ac:dyDescent="0.2">
      <c r="A170" s="13"/>
      <c r="B170" s="78"/>
      <c r="C170" s="47">
        <v>323</v>
      </c>
      <c r="D170" s="10" t="s">
        <v>18</v>
      </c>
      <c r="E170" s="12">
        <v>0</v>
      </c>
      <c r="F170" s="12">
        <v>16064</v>
      </c>
      <c r="G170" s="12">
        <v>5000</v>
      </c>
      <c r="H170" s="12">
        <v>16500</v>
      </c>
      <c r="I170" s="39">
        <f t="shared" si="2"/>
        <v>0</v>
      </c>
      <c r="J170" s="12">
        <v>16500</v>
      </c>
      <c r="K170" s="12"/>
      <c r="L170" s="12"/>
      <c r="M170" s="31"/>
    </row>
    <row r="171" spans="1:13" x14ac:dyDescent="0.2">
      <c r="A171" s="13"/>
      <c r="B171" s="78"/>
      <c r="C171" s="47">
        <v>329</v>
      </c>
      <c r="D171" s="10" t="s">
        <v>16</v>
      </c>
      <c r="E171" s="12">
        <v>10000</v>
      </c>
      <c r="F171" s="12">
        <v>26020</v>
      </c>
      <c r="G171" s="12">
        <v>50000</v>
      </c>
      <c r="H171" s="12">
        <v>50000</v>
      </c>
      <c r="I171" s="39">
        <f t="shared" si="2"/>
        <v>5000</v>
      </c>
      <c r="J171" s="12">
        <v>55000</v>
      </c>
      <c r="K171" s="12"/>
      <c r="L171" s="12"/>
      <c r="M171" s="31"/>
    </row>
    <row r="172" spans="1:13" s="1" customFormat="1" x14ac:dyDescent="0.2">
      <c r="A172" s="68"/>
      <c r="B172" s="77">
        <v>55235</v>
      </c>
      <c r="C172" s="45">
        <v>32</v>
      </c>
      <c r="D172" s="4" t="s">
        <v>14</v>
      </c>
      <c r="E172" s="5"/>
      <c r="F172" s="5"/>
      <c r="G172" s="5"/>
      <c r="H172" s="5"/>
      <c r="I172" s="39">
        <f t="shared" si="2"/>
        <v>0</v>
      </c>
      <c r="J172" s="5"/>
      <c r="K172" s="5">
        <v>0</v>
      </c>
      <c r="L172" s="5">
        <v>0</v>
      </c>
      <c r="M172" s="31"/>
    </row>
    <row r="173" spans="1:13" x14ac:dyDescent="0.2">
      <c r="A173" s="13"/>
      <c r="B173" s="78"/>
      <c r="C173" s="47">
        <v>323</v>
      </c>
      <c r="D173" s="10" t="s">
        <v>18</v>
      </c>
      <c r="E173" s="12"/>
      <c r="F173" s="12"/>
      <c r="G173" s="12"/>
      <c r="H173" s="12"/>
      <c r="I173" s="39">
        <f t="shared" si="2"/>
        <v>0</v>
      </c>
      <c r="J173" s="12"/>
      <c r="K173" s="12"/>
      <c r="L173" s="12"/>
      <c r="M173" s="31"/>
    </row>
    <row r="174" spans="1:13" s="1" customFormat="1" x14ac:dyDescent="0.2">
      <c r="A174" s="68" t="s">
        <v>209</v>
      </c>
      <c r="B174" s="77"/>
      <c r="C174" s="45" t="s">
        <v>10</v>
      </c>
      <c r="D174" s="4" t="s">
        <v>212</v>
      </c>
      <c r="E174" s="5">
        <v>0</v>
      </c>
      <c r="F174" s="5"/>
      <c r="G174" s="5">
        <v>0</v>
      </c>
      <c r="H174" s="5">
        <v>5000</v>
      </c>
      <c r="I174" s="39">
        <f t="shared" si="2"/>
        <v>15400</v>
      </c>
      <c r="J174" s="5">
        <f>SUM(J176+J180)</f>
        <v>20400</v>
      </c>
      <c r="K174" s="5">
        <v>0</v>
      </c>
      <c r="L174" s="5">
        <v>0</v>
      </c>
      <c r="M174" s="31"/>
    </row>
    <row r="175" spans="1:13" s="1" customFormat="1" x14ac:dyDescent="0.2">
      <c r="A175" s="68"/>
      <c r="B175" s="77">
        <v>47300</v>
      </c>
      <c r="C175" s="45" t="s">
        <v>88</v>
      </c>
      <c r="D175" s="4" t="s">
        <v>75</v>
      </c>
      <c r="E175" s="5"/>
      <c r="F175" s="5"/>
      <c r="G175" s="5"/>
      <c r="H175" s="5"/>
      <c r="I175" s="39">
        <f t="shared" si="2"/>
        <v>0</v>
      </c>
      <c r="J175" s="5"/>
      <c r="K175" s="5"/>
      <c r="L175" s="5"/>
      <c r="M175" s="31"/>
    </row>
    <row r="176" spans="1:13" s="1" customFormat="1" x14ac:dyDescent="0.2">
      <c r="A176" s="68"/>
      <c r="B176" s="77"/>
      <c r="C176" s="45">
        <v>32</v>
      </c>
      <c r="D176" s="4" t="s">
        <v>14</v>
      </c>
      <c r="E176" s="5">
        <v>0</v>
      </c>
      <c r="F176" s="5"/>
      <c r="G176" s="5">
        <v>0</v>
      </c>
      <c r="H176" s="5">
        <f>SUM(H177:H179)</f>
        <v>5000</v>
      </c>
      <c r="I176" s="39">
        <f t="shared" si="2"/>
        <v>2900</v>
      </c>
      <c r="J176" s="5">
        <f>SUM(J177:J179)</f>
        <v>7900</v>
      </c>
      <c r="K176" s="5">
        <v>0</v>
      </c>
      <c r="L176" s="5">
        <v>0</v>
      </c>
      <c r="M176" s="31"/>
    </row>
    <row r="177" spans="1:13" x14ac:dyDescent="0.2">
      <c r="A177" s="13"/>
      <c r="B177" s="78"/>
      <c r="C177" s="47">
        <v>321</v>
      </c>
      <c r="D177" s="10" t="s">
        <v>121</v>
      </c>
      <c r="E177" s="12">
        <v>0</v>
      </c>
      <c r="F177" s="12"/>
      <c r="G177" s="12">
        <v>0</v>
      </c>
      <c r="H177" s="12">
        <v>4500</v>
      </c>
      <c r="I177" s="39">
        <f t="shared" si="2"/>
        <v>1900</v>
      </c>
      <c r="J177" s="12">
        <v>6400</v>
      </c>
      <c r="K177" s="12"/>
      <c r="L177" s="12"/>
      <c r="M177" s="31"/>
    </row>
    <row r="178" spans="1:13" x14ac:dyDescent="0.2">
      <c r="A178" s="10"/>
      <c r="B178" s="89"/>
      <c r="C178" s="47">
        <v>322</v>
      </c>
      <c r="D178" s="10" t="s">
        <v>17</v>
      </c>
      <c r="E178" s="12"/>
      <c r="F178" s="12"/>
      <c r="G178" s="12"/>
      <c r="H178" s="12"/>
      <c r="I178" s="39">
        <f t="shared" si="2"/>
        <v>1500</v>
      </c>
      <c r="J178" s="12">
        <v>1500</v>
      </c>
      <c r="K178" s="12"/>
      <c r="L178" s="12"/>
      <c r="M178" s="31"/>
    </row>
    <row r="179" spans="1:13" x14ac:dyDescent="0.2">
      <c r="A179" s="13"/>
      <c r="B179" s="78"/>
      <c r="C179" s="47">
        <v>323</v>
      </c>
      <c r="D179" s="10" t="s">
        <v>18</v>
      </c>
      <c r="E179" s="12">
        <v>0</v>
      </c>
      <c r="F179" s="12"/>
      <c r="G179" s="12">
        <v>0</v>
      </c>
      <c r="H179" s="12">
        <v>500</v>
      </c>
      <c r="I179" s="39">
        <f t="shared" si="2"/>
        <v>-500</v>
      </c>
      <c r="J179" s="12">
        <v>0</v>
      </c>
      <c r="K179" s="12"/>
      <c r="L179" s="12"/>
      <c r="M179" s="31"/>
    </row>
    <row r="180" spans="1:13" x14ac:dyDescent="0.2">
      <c r="A180" s="10"/>
      <c r="B180" s="89"/>
      <c r="C180" s="47">
        <v>329</v>
      </c>
      <c r="D180" s="10" t="s">
        <v>16</v>
      </c>
      <c r="E180" s="12"/>
      <c r="F180" s="12"/>
      <c r="G180" s="12"/>
      <c r="H180" s="12"/>
      <c r="I180" s="39">
        <f t="shared" si="2"/>
        <v>12500</v>
      </c>
      <c r="J180" s="12">
        <v>12500</v>
      </c>
      <c r="K180" s="12"/>
      <c r="L180" s="12"/>
      <c r="M180" s="31"/>
    </row>
    <row r="181" spans="1:13" s="1" customFormat="1" x14ac:dyDescent="0.2">
      <c r="A181" s="4" t="s">
        <v>66</v>
      </c>
      <c r="B181" s="8"/>
      <c r="C181" s="45" t="s">
        <v>10</v>
      </c>
      <c r="D181" s="4" t="s">
        <v>138</v>
      </c>
      <c r="E181" s="5">
        <v>2000</v>
      </c>
      <c r="F181" s="5">
        <v>4000</v>
      </c>
      <c r="G181" s="5">
        <v>2000</v>
      </c>
      <c r="H181" s="5">
        <v>2000</v>
      </c>
      <c r="I181" s="39">
        <f t="shared" si="2"/>
        <v>0</v>
      </c>
      <c r="J181" s="5">
        <v>2000</v>
      </c>
      <c r="K181" s="5">
        <v>2000</v>
      </c>
      <c r="L181" s="5">
        <v>2000</v>
      </c>
      <c r="M181" s="31"/>
    </row>
    <row r="182" spans="1:13" s="1" customFormat="1" ht="25.5" x14ac:dyDescent="0.2">
      <c r="A182" s="4"/>
      <c r="B182" s="8">
        <v>53080</v>
      </c>
      <c r="C182" s="61" t="s">
        <v>100</v>
      </c>
      <c r="D182" s="4" t="s">
        <v>173</v>
      </c>
      <c r="E182" s="5">
        <v>2000</v>
      </c>
      <c r="F182" s="5">
        <v>4000</v>
      </c>
      <c r="G182" s="5">
        <v>2000</v>
      </c>
      <c r="H182" s="5">
        <v>2000</v>
      </c>
      <c r="I182" s="39">
        <f t="shared" si="2"/>
        <v>0</v>
      </c>
      <c r="J182" s="5">
        <v>2000</v>
      </c>
      <c r="K182" s="5">
        <v>2000</v>
      </c>
      <c r="L182" s="5">
        <v>2000</v>
      </c>
      <c r="M182" s="31"/>
    </row>
    <row r="183" spans="1:13" s="1" customFormat="1" x14ac:dyDescent="0.2">
      <c r="A183" s="4"/>
      <c r="B183" s="8"/>
      <c r="C183" s="45">
        <v>3</v>
      </c>
      <c r="D183" s="4" t="s">
        <v>11</v>
      </c>
      <c r="E183" s="5">
        <v>2000</v>
      </c>
      <c r="F183" s="5">
        <v>4000</v>
      </c>
      <c r="G183" s="5">
        <v>2000</v>
      </c>
      <c r="H183" s="5">
        <v>2000</v>
      </c>
      <c r="I183" s="39">
        <f t="shared" si="2"/>
        <v>0</v>
      </c>
      <c r="J183" s="5">
        <v>2000</v>
      </c>
      <c r="K183" s="5"/>
      <c r="L183" s="5"/>
      <c r="M183" s="31"/>
    </row>
    <row r="184" spans="1:13" s="1" customFormat="1" x14ac:dyDescent="0.2">
      <c r="A184" s="4"/>
      <c r="B184" s="8"/>
      <c r="C184" s="45">
        <v>32</v>
      </c>
      <c r="D184" s="4" t="s">
        <v>14</v>
      </c>
      <c r="E184" s="5">
        <f>SUM(E185:E187)</f>
        <v>2000</v>
      </c>
      <c r="F184" s="5">
        <v>4000</v>
      </c>
      <c r="G184" s="5">
        <f>SUM(G185:G187)</f>
        <v>2000</v>
      </c>
      <c r="H184" s="5">
        <f>SUM(H185:H187)</f>
        <v>2000</v>
      </c>
      <c r="I184" s="39">
        <f t="shared" si="2"/>
        <v>0</v>
      </c>
      <c r="J184" s="5">
        <f>SUM(J185:J187)</f>
        <v>2000</v>
      </c>
      <c r="K184" s="5">
        <v>2000</v>
      </c>
      <c r="L184" s="5">
        <v>2000</v>
      </c>
      <c r="M184" s="31"/>
    </row>
    <row r="185" spans="1:13" x14ac:dyDescent="0.2">
      <c r="A185" s="10"/>
      <c r="B185" s="89"/>
      <c r="C185" s="47">
        <v>321</v>
      </c>
      <c r="D185" s="10" t="s">
        <v>174</v>
      </c>
      <c r="E185" s="12">
        <v>400</v>
      </c>
      <c r="F185" s="12"/>
      <c r="G185" s="12">
        <v>400</v>
      </c>
      <c r="H185" s="12">
        <v>400</v>
      </c>
      <c r="I185" s="39">
        <f t="shared" si="2"/>
        <v>-400</v>
      </c>
      <c r="J185" s="12">
        <v>0</v>
      </c>
      <c r="K185" s="12"/>
      <c r="L185" s="12"/>
      <c r="M185" s="31"/>
    </row>
    <row r="186" spans="1:13" x14ac:dyDescent="0.2">
      <c r="A186" s="10"/>
      <c r="B186" s="89"/>
      <c r="C186" s="47">
        <v>322</v>
      </c>
      <c r="D186" s="10" t="s">
        <v>17</v>
      </c>
      <c r="E186" s="12">
        <v>700</v>
      </c>
      <c r="F186" s="12">
        <v>2364</v>
      </c>
      <c r="G186" s="12">
        <v>700</v>
      </c>
      <c r="H186" s="12">
        <v>700</v>
      </c>
      <c r="I186" s="39">
        <f t="shared" si="2"/>
        <v>400</v>
      </c>
      <c r="J186" s="12">
        <v>1100</v>
      </c>
      <c r="K186" s="12"/>
      <c r="L186" s="12"/>
      <c r="M186" s="31"/>
    </row>
    <row r="187" spans="1:13" x14ac:dyDescent="0.2">
      <c r="A187" s="10"/>
      <c r="B187" s="89"/>
      <c r="C187" s="47">
        <v>329</v>
      </c>
      <c r="D187" s="10" t="s">
        <v>16</v>
      </c>
      <c r="E187" s="12">
        <v>900</v>
      </c>
      <c r="F187" s="12">
        <v>1636</v>
      </c>
      <c r="G187" s="12">
        <v>900</v>
      </c>
      <c r="H187" s="12">
        <v>900</v>
      </c>
      <c r="I187" s="39">
        <f t="shared" si="2"/>
        <v>0</v>
      </c>
      <c r="J187" s="12">
        <v>900</v>
      </c>
      <c r="K187" s="12"/>
      <c r="L187" s="12"/>
      <c r="M187" s="31"/>
    </row>
    <row r="188" spans="1:13" s="1" customFormat="1" x14ac:dyDescent="0.2">
      <c r="A188" s="4" t="s">
        <v>76</v>
      </c>
      <c r="B188" s="8"/>
      <c r="C188" s="45" t="s">
        <v>175</v>
      </c>
      <c r="D188" s="4" t="s">
        <v>176</v>
      </c>
      <c r="E188" s="5">
        <v>7000</v>
      </c>
      <c r="F188" s="5">
        <v>4838</v>
      </c>
      <c r="G188" s="5">
        <v>7000</v>
      </c>
      <c r="H188" s="5">
        <v>7000</v>
      </c>
      <c r="I188" s="39">
        <f t="shared" si="2"/>
        <v>0</v>
      </c>
      <c r="J188" s="5">
        <v>7000</v>
      </c>
      <c r="K188" s="5">
        <v>7000</v>
      </c>
      <c r="L188" s="5">
        <v>7000</v>
      </c>
      <c r="M188" s="31"/>
    </row>
    <row r="189" spans="1:13" s="1" customFormat="1" ht="25.5" x14ac:dyDescent="0.2">
      <c r="A189" s="4"/>
      <c r="B189" s="8">
        <v>11001</v>
      </c>
      <c r="C189" s="61" t="s">
        <v>100</v>
      </c>
      <c r="D189" s="4" t="s">
        <v>89</v>
      </c>
      <c r="E189" s="5">
        <v>7000</v>
      </c>
      <c r="F189" s="5">
        <v>4838</v>
      </c>
      <c r="G189" s="5">
        <v>7000</v>
      </c>
      <c r="H189" s="5">
        <v>7000</v>
      </c>
      <c r="I189" s="39">
        <f t="shared" si="2"/>
        <v>0</v>
      </c>
      <c r="J189" s="5">
        <v>7000</v>
      </c>
      <c r="K189" s="5">
        <v>7000</v>
      </c>
      <c r="L189" s="5">
        <v>7000</v>
      </c>
      <c r="M189" s="31"/>
    </row>
    <row r="190" spans="1:13" s="1" customFormat="1" x14ac:dyDescent="0.2">
      <c r="A190" s="4"/>
      <c r="B190" s="8"/>
      <c r="C190" s="45">
        <v>32</v>
      </c>
      <c r="D190" s="4" t="s">
        <v>14</v>
      </c>
      <c r="E190" s="5">
        <v>7000</v>
      </c>
      <c r="F190" s="5">
        <v>4838</v>
      </c>
      <c r="G190" s="5">
        <v>7000</v>
      </c>
      <c r="H190" s="5">
        <v>7000</v>
      </c>
      <c r="I190" s="39">
        <f t="shared" si="2"/>
        <v>0</v>
      </c>
      <c r="J190" s="5">
        <v>7000</v>
      </c>
      <c r="K190" s="5">
        <v>7000</v>
      </c>
      <c r="L190" s="5">
        <v>7000</v>
      </c>
      <c r="M190" s="31"/>
    </row>
    <row r="191" spans="1:13" x14ac:dyDescent="0.2">
      <c r="A191" s="10"/>
      <c r="B191" s="89"/>
      <c r="C191" s="47">
        <v>322</v>
      </c>
      <c r="D191" s="10" t="s">
        <v>17</v>
      </c>
      <c r="E191" s="12">
        <v>4000</v>
      </c>
      <c r="F191" s="12">
        <v>315</v>
      </c>
      <c r="G191" s="12">
        <v>3000</v>
      </c>
      <c r="H191" s="12">
        <v>0</v>
      </c>
      <c r="I191" s="39">
        <f t="shared" si="2"/>
        <v>0</v>
      </c>
      <c r="J191" s="12">
        <v>0</v>
      </c>
      <c r="K191" s="12"/>
      <c r="L191" s="12"/>
      <c r="M191" s="31"/>
    </row>
    <row r="192" spans="1:13" x14ac:dyDescent="0.2">
      <c r="A192" s="10"/>
      <c r="B192" s="89"/>
      <c r="C192" s="47">
        <v>323</v>
      </c>
      <c r="D192" s="10" t="s">
        <v>210</v>
      </c>
      <c r="E192" s="12"/>
      <c r="F192" s="12"/>
      <c r="G192" s="12"/>
      <c r="H192" s="12">
        <v>7000</v>
      </c>
      <c r="I192" s="39">
        <f t="shared" si="2"/>
        <v>0</v>
      </c>
      <c r="J192" s="12">
        <v>7000</v>
      </c>
      <c r="K192" s="12"/>
      <c r="L192" s="12"/>
      <c r="M192" s="31"/>
    </row>
    <row r="193" spans="1:13" x14ac:dyDescent="0.2">
      <c r="A193" s="10"/>
      <c r="B193" s="89"/>
      <c r="C193" s="47">
        <v>329</v>
      </c>
      <c r="D193" s="10" t="s">
        <v>16</v>
      </c>
      <c r="E193" s="12">
        <v>3000</v>
      </c>
      <c r="F193" s="12">
        <v>4523</v>
      </c>
      <c r="G193" s="12">
        <v>4000</v>
      </c>
      <c r="H193" s="12">
        <v>0</v>
      </c>
      <c r="I193" s="39">
        <f t="shared" si="2"/>
        <v>0</v>
      </c>
      <c r="J193" s="12">
        <v>0</v>
      </c>
      <c r="K193" s="12"/>
      <c r="L193" s="12"/>
      <c r="M193" s="31"/>
    </row>
    <row r="194" spans="1:13" s="1" customFormat="1" x14ac:dyDescent="0.2">
      <c r="A194" s="4" t="s">
        <v>139</v>
      </c>
      <c r="B194" s="8"/>
      <c r="C194" s="45" t="s">
        <v>10</v>
      </c>
      <c r="D194" s="4" t="s">
        <v>140</v>
      </c>
      <c r="E194" s="5">
        <v>0</v>
      </c>
      <c r="F194" s="5">
        <v>11016</v>
      </c>
      <c r="G194" s="5">
        <v>0</v>
      </c>
      <c r="H194" s="5">
        <v>3000</v>
      </c>
      <c r="I194" s="39">
        <f t="shared" si="2"/>
        <v>0</v>
      </c>
      <c r="J194" s="5">
        <v>3000</v>
      </c>
      <c r="K194" s="5">
        <v>0</v>
      </c>
      <c r="L194" s="5">
        <v>0</v>
      </c>
      <c r="M194" s="31"/>
    </row>
    <row r="195" spans="1:13" s="1" customFormat="1" ht="25.5" x14ac:dyDescent="0.2">
      <c r="A195" s="4"/>
      <c r="B195" s="8">
        <v>53082</v>
      </c>
      <c r="C195" s="61" t="s">
        <v>141</v>
      </c>
      <c r="D195" s="4" t="s">
        <v>142</v>
      </c>
      <c r="E195" s="5"/>
      <c r="F195" s="5"/>
      <c r="G195" s="5"/>
      <c r="H195" s="5"/>
      <c r="I195" s="39">
        <f t="shared" si="2"/>
        <v>0</v>
      </c>
      <c r="J195" s="5"/>
      <c r="K195" s="5"/>
      <c r="L195" s="5"/>
      <c r="M195" s="31"/>
    </row>
    <row r="196" spans="1:13" s="1" customFormat="1" x14ac:dyDescent="0.2">
      <c r="A196" s="4"/>
      <c r="B196" s="8"/>
      <c r="C196" s="61">
        <v>31</v>
      </c>
      <c r="D196" s="4" t="s">
        <v>12</v>
      </c>
      <c r="E196" s="5"/>
      <c r="F196" s="5">
        <v>11016</v>
      </c>
      <c r="G196" s="5"/>
      <c r="H196" s="5"/>
      <c r="I196" s="39">
        <f t="shared" si="2"/>
        <v>0</v>
      </c>
      <c r="J196" s="5"/>
      <c r="K196" s="5">
        <v>0</v>
      </c>
      <c r="L196" s="5">
        <v>0</v>
      </c>
      <c r="M196" s="31"/>
    </row>
    <row r="197" spans="1:13" x14ac:dyDescent="0.2">
      <c r="A197" s="10"/>
      <c r="B197" s="89"/>
      <c r="C197" s="46">
        <v>311</v>
      </c>
      <c r="D197" s="10" t="s">
        <v>125</v>
      </c>
      <c r="E197" s="12"/>
      <c r="F197" s="12">
        <v>9456</v>
      </c>
      <c r="G197" s="12"/>
      <c r="H197" s="12">
        <v>2575.1</v>
      </c>
      <c r="I197" s="39">
        <f t="shared" si="2"/>
        <v>0</v>
      </c>
      <c r="J197" s="12">
        <v>2575.1</v>
      </c>
      <c r="K197" s="12"/>
      <c r="L197" s="12"/>
      <c r="M197" s="31"/>
    </row>
    <row r="198" spans="1:13" x14ac:dyDescent="0.2">
      <c r="A198" s="10"/>
      <c r="B198" s="89"/>
      <c r="C198" s="46">
        <v>313</v>
      </c>
      <c r="D198" s="10" t="s">
        <v>126</v>
      </c>
      <c r="E198" s="12"/>
      <c r="F198" s="12">
        <v>1560</v>
      </c>
      <c r="G198" s="12"/>
      <c r="H198" s="12">
        <v>424.9</v>
      </c>
      <c r="I198" s="39">
        <f t="shared" si="2"/>
        <v>0</v>
      </c>
      <c r="J198" s="12">
        <v>424.9</v>
      </c>
      <c r="K198" s="12"/>
      <c r="L198" s="12"/>
      <c r="M198" s="31"/>
    </row>
    <row r="199" spans="1:13" s="1" customFormat="1" x14ac:dyDescent="0.2">
      <c r="A199" s="4" t="s">
        <v>102</v>
      </c>
      <c r="B199" s="8"/>
      <c r="C199" s="45" t="s">
        <v>10</v>
      </c>
      <c r="D199" s="4" t="s">
        <v>103</v>
      </c>
      <c r="E199" s="5">
        <v>15169</v>
      </c>
      <c r="F199" s="5">
        <v>5812</v>
      </c>
      <c r="G199" s="5">
        <v>11000</v>
      </c>
      <c r="H199" s="5">
        <v>11000</v>
      </c>
      <c r="I199" s="39">
        <f t="shared" si="2"/>
        <v>-4256</v>
      </c>
      <c r="J199" s="5">
        <v>6744</v>
      </c>
      <c r="K199" s="5">
        <v>11000</v>
      </c>
      <c r="L199" s="5">
        <v>11000</v>
      </c>
      <c r="M199" s="31"/>
    </row>
    <row r="200" spans="1:13" s="1" customFormat="1" ht="25.5" x14ac:dyDescent="0.2">
      <c r="A200" s="4"/>
      <c r="B200" s="8">
        <v>63000</v>
      </c>
      <c r="C200" s="61" t="s">
        <v>100</v>
      </c>
      <c r="D200" s="4" t="s">
        <v>104</v>
      </c>
      <c r="E200" s="5">
        <v>15169</v>
      </c>
      <c r="F200" s="5">
        <v>5812</v>
      </c>
      <c r="G200" s="5">
        <v>11000</v>
      </c>
      <c r="H200" s="5">
        <v>11000</v>
      </c>
      <c r="I200" s="39">
        <f t="shared" si="2"/>
        <v>-4256</v>
      </c>
      <c r="J200" s="5">
        <v>6744</v>
      </c>
      <c r="K200" s="5"/>
      <c r="L200" s="5"/>
      <c r="M200" s="31"/>
    </row>
    <row r="201" spans="1:13" x14ac:dyDescent="0.2">
      <c r="A201" s="10"/>
      <c r="B201" s="89"/>
      <c r="C201" s="47">
        <v>3</v>
      </c>
      <c r="D201" s="10" t="s">
        <v>11</v>
      </c>
      <c r="E201" s="12">
        <v>15169</v>
      </c>
      <c r="F201" s="12">
        <v>5812</v>
      </c>
      <c r="G201" s="12">
        <v>11000</v>
      </c>
      <c r="H201" s="12">
        <v>11000</v>
      </c>
      <c r="I201" s="39">
        <f t="shared" si="2"/>
        <v>-4256</v>
      </c>
      <c r="J201" s="12">
        <v>6744</v>
      </c>
      <c r="K201" s="12">
        <v>11000</v>
      </c>
      <c r="L201" s="12">
        <v>11000</v>
      </c>
      <c r="M201" s="31"/>
    </row>
    <row r="202" spans="1:13" x14ac:dyDescent="0.2">
      <c r="A202" s="10"/>
      <c r="B202" s="89"/>
      <c r="C202" s="47">
        <v>32</v>
      </c>
      <c r="D202" s="10" t="s">
        <v>14</v>
      </c>
      <c r="E202" s="12">
        <v>15169</v>
      </c>
      <c r="F202" s="12">
        <v>5812</v>
      </c>
      <c r="G202" s="12">
        <v>11000</v>
      </c>
      <c r="H202" s="12">
        <v>11000</v>
      </c>
      <c r="I202" s="39">
        <f t="shared" si="2"/>
        <v>-4256</v>
      </c>
      <c r="J202" s="12">
        <v>6744</v>
      </c>
      <c r="K202" s="12">
        <v>11000</v>
      </c>
      <c r="L202" s="12">
        <v>11000</v>
      </c>
      <c r="M202" s="31"/>
    </row>
    <row r="203" spans="1:13" x14ac:dyDescent="0.2">
      <c r="A203" s="10"/>
      <c r="B203" s="89"/>
      <c r="C203" s="47">
        <v>322</v>
      </c>
      <c r="D203" s="10" t="s">
        <v>17</v>
      </c>
      <c r="E203" s="12">
        <v>15169</v>
      </c>
      <c r="F203" s="12">
        <v>5812</v>
      </c>
      <c r="G203" s="12">
        <v>11000</v>
      </c>
      <c r="H203" s="12">
        <v>11000</v>
      </c>
      <c r="I203" s="39">
        <f t="shared" si="2"/>
        <v>-4256</v>
      </c>
      <c r="J203" s="12">
        <v>6744</v>
      </c>
      <c r="K203" s="12"/>
      <c r="L203" s="12"/>
      <c r="M203" s="31"/>
    </row>
    <row r="204" spans="1:13" s="1" customFormat="1" x14ac:dyDescent="0.2">
      <c r="A204" s="4" t="s">
        <v>81</v>
      </c>
      <c r="B204" s="8"/>
      <c r="C204" s="45" t="s">
        <v>10</v>
      </c>
      <c r="D204" s="4" t="s">
        <v>82</v>
      </c>
      <c r="E204" s="5">
        <v>45500</v>
      </c>
      <c r="F204" s="5">
        <v>24306</v>
      </c>
      <c r="G204" s="5">
        <v>45500</v>
      </c>
      <c r="H204" s="5">
        <v>45500</v>
      </c>
      <c r="I204" s="39">
        <f t="shared" si="2"/>
        <v>0</v>
      </c>
      <c r="J204" s="5">
        <v>45500</v>
      </c>
      <c r="K204" s="5">
        <v>45500</v>
      </c>
      <c r="L204" s="5">
        <v>45500</v>
      </c>
      <c r="M204" s="31"/>
    </row>
    <row r="205" spans="1:13" s="1" customFormat="1" ht="25.5" x14ac:dyDescent="0.2">
      <c r="A205" s="4"/>
      <c r="B205" s="8">
        <v>53060</v>
      </c>
      <c r="C205" s="61" t="s">
        <v>100</v>
      </c>
      <c r="D205" s="4" t="s">
        <v>87</v>
      </c>
      <c r="E205" s="5">
        <v>45500</v>
      </c>
      <c r="F205" s="5">
        <v>24306</v>
      </c>
      <c r="G205" s="5">
        <v>45500</v>
      </c>
      <c r="H205" s="5">
        <v>45500</v>
      </c>
      <c r="I205" s="39">
        <f t="shared" si="2"/>
        <v>0</v>
      </c>
      <c r="J205" s="5">
        <v>45500</v>
      </c>
      <c r="K205" s="5"/>
      <c r="L205" s="5"/>
      <c r="M205" s="31"/>
    </row>
    <row r="206" spans="1:13" s="1" customFormat="1" x14ac:dyDescent="0.2">
      <c r="A206" s="4"/>
      <c r="B206" s="8"/>
      <c r="C206" s="45">
        <v>3</v>
      </c>
      <c r="D206" s="4" t="s">
        <v>11</v>
      </c>
      <c r="E206" s="5">
        <v>45500</v>
      </c>
      <c r="F206" s="5">
        <v>24306</v>
      </c>
      <c r="G206" s="5">
        <v>45500</v>
      </c>
      <c r="H206" s="5">
        <v>45500</v>
      </c>
      <c r="I206" s="39">
        <f t="shared" si="2"/>
        <v>0</v>
      </c>
      <c r="J206" s="5">
        <v>45500</v>
      </c>
      <c r="K206" s="5"/>
      <c r="L206" s="5"/>
      <c r="M206" s="31"/>
    </row>
    <row r="207" spans="1:13" s="1" customFormat="1" x14ac:dyDescent="0.2">
      <c r="A207" s="4"/>
      <c r="B207" s="8"/>
      <c r="C207" s="45">
        <v>32</v>
      </c>
      <c r="D207" s="4" t="s">
        <v>14</v>
      </c>
      <c r="E207" s="5">
        <v>45500</v>
      </c>
      <c r="F207" s="5">
        <v>24306</v>
      </c>
      <c r="G207" s="5">
        <v>45500</v>
      </c>
      <c r="H207" s="5">
        <v>45500</v>
      </c>
      <c r="I207" s="39">
        <f t="shared" si="2"/>
        <v>0</v>
      </c>
      <c r="J207" s="5">
        <v>45500</v>
      </c>
      <c r="K207" s="5">
        <v>45500</v>
      </c>
      <c r="L207" s="5">
        <v>45500</v>
      </c>
      <c r="M207" s="31"/>
    </row>
    <row r="208" spans="1:13" x14ac:dyDescent="0.2">
      <c r="A208" s="10"/>
      <c r="B208" s="89"/>
      <c r="C208" s="47">
        <v>322</v>
      </c>
      <c r="D208" s="10" t="s">
        <v>17</v>
      </c>
      <c r="E208" s="12">
        <v>45500</v>
      </c>
      <c r="F208" s="12">
        <v>24306</v>
      </c>
      <c r="G208" s="12">
        <v>45500</v>
      </c>
      <c r="H208" s="12">
        <v>45500</v>
      </c>
      <c r="I208" s="39">
        <f t="shared" si="2"/>
        <v>0</v>
      </c>
      <c r="J208" s="12">
        <v>45500</v>
      </c>
      <c r="K208" s="12"/>
      <c r="L208" s="12"/>
      <c r="M208" s="31"/>
    </row>
    <row r="209" spans="1:13" s="1" customFormat="1" x14ac:dyDescent="0.2">
      <c r="A209" s="34">
        <v>2302</v>
      </c>
      <c r="B209" s="37"/>
      <c r="C209" s="67" t="s">
        <v>106</v>
      </c>
      <c r="D209" s="34" t="s">
        <v>108</v>
      </c>
      <c r="E209" s="35">
        <v>2000</v>
      </c>
      <c r="F209" s="35">
        <v>1755</v>
      </c>
      <c r="G209" s="35">
        <v>2000</v>
      </c>
      <c r="H209" s="35">
        <v>7000</v>
      </c>
      <c r="I209" s="35">
        <f t="shared" si="2"/>
        <v>5192</v>
      </c>
      <c r="J209" s="35">
        <f>J210+J216</f>
        <v>12192</v>
      </c>
      <c r="K209" s="35">
        <v>2000</v>
      </c>
      <c r="L209" s="35">
        <v>2000</v>
      </c>
      <c r="M209" s="31"/>
    </row>
    <row r="210" spans="1:13" s="1" customFormat="1" x14ac:dyDescent="0.2">
      <c r="A210" s="4" t="s">
        <v>211</v>
      </c>
      <c r="B210" s="8"/>
      <c r="C210" s="45" t="s">
        <v>10</v>
      </c>
      <c r="D210" s="4" t="s">
        <v>213</v>
      </c>
      <c r="E210" s="5">
        <v>0</v>
      </c>
      <c r="F210" s="5"/>
      <c r="G210" s="5">
        <v>0</v>
      </c>
      <c r="H210" s="5">
        <v>5000</v>
      </c>
      <c r="I210" s="39">
        <f t="shared" ref="I210:I274" si="3">J210-H210</f>
        <v>5192</v>
      </c>
      <c r="J210" s="5">
        <v>10192</v>
      </c>
      <c r="K210" s="5">
        <v>0</v>
      </c>
      <c r="L210" s="5">
        <v>0</v>
      </c>
      <c r="M210" s="31"/>
    </row>
    <row r="211" spans="1:13" s="1" customFormat="1" ht="25.5" x14ac:dyDescent="0.2">
      <c r="A211" s="4"/>
      <c r="B211" s="8">
        <v>11001</v>
      </c>
      <c r="C211" s="61" t="s">
        <v>141</v>
      </c>
      <c r="D211" s="4" t="s">
        <v>161</v>
      </c>
      <c r="E211" s="5"/>
      <c r="F211" s="5"/>
      <c r="G211" s="5"/>
      <c r="H211" s="5">
        <v>5000</v>
      </c>
      <c r="I211" s="39">
        <f t="shared" si="3"/>
        <v>5192</v>
      </c>
      <c r="J211" s="5">
        <f>SUM(J212)</f>
        <v>10192</v>
      </c>
      <c r="K211" s="5"/>
      <c r="L211" s="5"/>
      <c r="M211" s="31"/>
    </row>
    <row r="212" spans="1:13" s="1" customFormat="1" x14ac:dyDescent="0.2">
      <c r="A212" s="4"/>
      <c r="B212" s="8"/>
      <c r="C212" s="61">
        <v>31</v>
      </c>
      <c r="D212" s="4" t="s">
        <v>12</v>
      </c>
      <c r="E212" s="5"/>
      <c r="F212" s="5"/>
      <c r="G212" s="5"/>
      <c r="H212" s="5">
        <f>SUM(H213:H214)</f>
        <v>5000</v>
      </c>
      <c r="I212" s="39">
        <f t="shared" si="3"/>
        <v>5192</v>
      </c>
      <c r="J212" s="5">
        <f>SUM(J213:J215)</f>
        <v>10192</v>
      </c>
      <c r="K212" s="5">
        <v>0</v>
      </c>
      <c r="L212" s="5">
        <v>0</v>
      </c>
      <c r="M212" s="31"/>
    </row>
    <row r="213" spans="1:13" x14ac:dyDescent="0.2">
      <c r="A213" s="10"/>
      <c r="B213" s="89"/>
      <c r="C213" s="46">
        <v>311</v>
      </c>
      <c r="D213" s="10" t="s">
        <v>125</v>
      </c>
      <c r="E213" s="12"/>
      <c r="F213" s="12"/>
      <c r="G213" s="12"/>
      <c r="H213" s="12">
        <v>4265</v>
      </c>
      <c r="I213" s="39">
        <f t="shared" si="3"/>
        <v>3975.34</v>
      </c>
      <c r="J213" s="12">
        <v>8240.34</v>
      </c>
      <c r="K213" s="12"/>
      <c r="L213" s="12"/>
      <c r="M213" s="31"/>
    </row>
    <row r="214" spans="1:13" x14ac:dyDescent="0.2">
      <c r="A214" s="10"/>
      <c r="B214" s="89"/>
      <c r="C214" s="46">
        <v>313</v>
      </c>
      <c r="D214" s="10" t="s">
        <v>126</v>
      </c>
      <c r="E214" s="12"/>
      <c r="F214" s="12"/>
      <c r="G214" s="12"/>
      <c r="H214" s="12">
        <v>735</v>
      </c>
      <c r="I214" s="39">
        <f t="shared" si="3"/>
        <v>624.66000000000008</v>
      </c>
      <c r="J214" s="12">
        <v>1359.66</v>
      </c>
      <c r="K214" s="12"/>
      <c r="L214" s="12"/>
      <c r="M214" s="31"/>
    </row>
    <row r="215" spans="1:13" x14ac:dyDescent="0.2">
      <c r="A215" s="10"/>
      <c r="B215" s="89"/>
      <c r="C215" s="47">
        <v>321</v>
      </c>
      <c r="D215" s="10" t="s">
        <v>174</v>
      </c>
      <c r="E215" s="12"/>
      <c r="F215" s="12"/>
      <c r="G215" s="12"/>
      <c r="H215" s="12"/>
      <c r="I215" s="39">
        <f t="shared" si="3"/>
        <v>592</v>
      </c>
      <c r="J215" s="12">
        <v>592</v>
      </c>
      <c r="K215" s="12"/>
      <c r="L215" s="12"/>
      <c r="M215" s="31"/>
    </row>
    <row r="216" spans="1:13" s="1" customFormat="1" x14ac:dyDescent="0.2">
      <c r="A216" s="4" t="s">
        <v>94</v>
      </c>
      <c r="B216" s="8"/>
      <c r="C216" s="45" t="s">
        <v>10</v>
      </c>
      <c r="D216" s="4" t="s">
        <v>95</v>
      </c>
      <c r="E216" s="5">
        <v>2000</v>
      </c>
      <c r="F216" s="5">
        <v>1755</v>
      </c>
      <c r="G216" s="5">
        <v>2000</v>
      </c>
      <c r="H216" s="5">
        <v>2000</v>
      </c>
      <c r="I216" s="39">
        <f t="shared" si="3"/>
        <v>0</v>
      </c>
      <c r="J216" s="5">
        <v>2000</v>
      </c>
      <c r="K216" s="5">
        <v>2000</v>
      </c>
      <c r="L216" s="5">
        <v>2000</v>
      </c>
      <c r="M216" s="31"/>
    </row>
    <row r="217" spans="1:13" s="1" customFormat="1" ht="25.5" x14ac:dyDescent="0.2">
      <c r="A217" s="4"/>
      <c r="B217" s="8">
        <v>53060</v>
      </c>
      <c r="C217" s="61" t="s">
        <v>100</v>
      </c>
      <c r="D217" s="4" t="s">
        <v>87</v>
      </c>
      <c r="E217" s="5">
        <v>2000</v>
      </c>
      <c r="F217" s="5">
        <v>1755</v>
      </c>
      <c r="G217" s="5">
        <v>2000</v>
      </c>
      <c r="H217" s="5">
        <v>2000</v>
      </c>
      <c r="I217" s="39">
        <f t="shared" si="3"/>
        <v>0</v>
      </c>
      <c r="J217" s="5">
        <v>2000</v>
      </c>
      <c r="K217" s="5"/>
      <c r="L217" s="5"/>
      <c r="M217" s="31"/>
    </row>
    <row r="218" spans="1:13" x14ac:dyDescent="0.2">
      <c r="A218" s="10"/>
      <c r="B218" s="89"/>
      <c r="C218" s="47">
        <v>3</v>
      </c>
      <c r="D218" s="10" t="s">
        <v>11</v>
      </c>
      <c r="E218" s="12">
        <v>2000</v>
      </c>
      <c r="F218" s="12">
        <v>1755</v>
      </c>
      <c r="G218" s="12">
        <v>2000</v>
      </c>
      <c r="H218" s="12">
        <v>2000</v>
      </c>
      <c r="I218" s="39">
        <f t="shared" si="3"/>
        <v>0</v>
      </c>
      <c r="J218" s="12">
        <v>2000</v>
      </c>
      <c r="K218" s="12"/>
      <c r="L218" s="12"/>
      <c r="M218" s="31"/>
    </row>
    <row r="219" spans="1:13" x14ac:dyDescent="0.2">
      <c r="A219" s="10"/>
      <c r="B219" s="89"/>
      <c r="C219" s="47">
        <v>32</v>
      </c>
      <c r="D219" s="10" t="s">
        <v>14</v>
      </c>
      <c r="E219" s="12">
        <v>2000</v>
      </c>
      <c r="F219" s="12">
        <v>1755</v>
      </c>
      <c r="G219" s="12">
        <v>2000</v>
      </c>
      <c r="H219" s="12">
        <v>2000</v>
      </c>
      <c r="I219" s="39">
        <f t="shared" si="3"/>
        <v>0</v>
      </c>
      <c r="J219" s="12">
        <v>2000</v>
      </c>
      <c r="K219" s="12">
        <v>2000</v>
      </c>
      <c r="L219" s="12">
        <v>2000</v>
      </c>
      <c r="M219" s="31"/>
    </row>
    <row r="220" spans="1:13" x14ac:dyDescent="0.2">
      <c r="A220" s="10"/>
      <c r="B220" s="89"/>
      <c r="C220" s="47">
        <v>322</v>
      </c>
      <c r="D220" s="10" t="s">
        <v>17</v>
      </c>
      <c r="E220" s="12">
        <v>2000</v>
      </c>
      <c r="F220" s="12">
        <v>1755</v>
      </c>
      <c r="G220" s="12">
        <v>2000</v>
      </c>
      <c r="H220" s="12">
        <v>2000</v>
      </c>
      <c r="I220" s="39">
        <f t="shared" si="3"/>
        <v>0</v>
      </c>
      <c r="J220" s="12">
        <v>2000</v>
      </c>
      <c r="K220" s="12"/>
      <c r="L220" s="12"/>
      <c r="M220" s="31"/>
    </row>
    <row r="221" spans="1:13" s="1" customFormat="1" x14ac:dyDescent="0.2">
      <c r="A221" s="34">
        <v>2401</v>
      </c>
      <c r="B221" s="37"/>
      <c r="C221" s="67" t="s">
        <v>106</v>
      </c>
      <c r="D221" s="34" t="s">
        <v>143</v>
      </c>
      <c r="E221" s="35">
        <v>0</v>
      </c>
      <c r="F221" s="35">
        <v>433323</v>
      </c>
      <c r="G221" s="35">
        <v>150000</v>
      </c>
      <c r="H221" s="35">
        <v>300000</v>
      </c>
      <c r="I221" s="35">
        <f t="shared" si="3"/>
        <v>29785</v>
      </c>
      <c r="J221" s="35">
        <f>SUM(J231+J237)</f>
        <v>329785</v>
      </c>
      <c r="K221" s="35">
        <v>0</v>
      </c>
      <c r="L221" s="35">
        <v>0</v>
      </c>
      <c r="M221" s="31"/>
    </row>
    <row r="222" spans="1:13" s="95" customFormat="1" ht="25.5" x14ac:dyDescent="0.2">
      <c r="A222" s="84" t="s">
        <v>144</v>
      </c>
      <c r="B222" s="81"/>
      <c r="C222" s="70" t="s">
        <v>10</v>
      </c>
      <c r="D222" s="71" t="s">
        <v>145</v>
      </c>
      <c r="E222" s="39">
        <v>0</v>
      </c>
      <c r="F222" s="39">
        <v>433323</v>
      </c>
      <c r="G222" s="39">
        <v>0</v>
      </c>
      <c r="H222" s="39">
        <v>0</v>
      </c>
      <c r="I222" s="39">
        <f t="shared" si="3"/>
        <v>0</v>
      </c>
      <c r="J222" s="39">
        <v>0</v>
      </c>
      <c r="K222" s="39">
        <v>0</v>
      </c>
      <c r="L222" s="39">
        <v>0</v>
      </c>
      <c r="M222" s="48"/>
    </row>
    <row r="223" spans="1:13" s="95" customFormat="1" ht="25.5" x14ac:dyDescent="0.2">
      <c r="A223" s="84"/>
      <c r="B223" s="81">
        <v>48005</v>
      </c>
      <c r="C223" s="72" t="s">
        <v>100</v>
      </c>
      <c r="D223" s="71" t="s">
        <v>85</v>
      </c>
      <c r="E223" s="39">
        <v>0</v>
      </c>
      <c r="F223" s="39">
        <v>414674</v>
      </c>
      <c r="G223" s="39">
        <v>0</v>
      </c>
      <c r="H223" s="39">
        <v>0</v>
      </c>
      <c r="I223" s="39">
        <f t="shared" si="3"/>
        <v>0</v>
      </c>
      <c r="J223" s="39">
        <v>0</v>
      </c>
      <c r="K223" s="39">
        <v>0</v>
      </c>
      <c r="L223" s="39">
        <v>0</v>
      </c>
      <c r="M223" s="48"/>
    </row>
    <row r="224" spans="1:13" s="95" customFormat="1" x14ac:dyDescent="0.2">
      <c r="A224" s="84"/>
      <c r="B224" s="81"/>
      <c r="C224" s="70">
        <v>3</v>
      </c>
      <c r="D224" s="71" t="s">
        <v>11</v>
      </c>
      <c r="E224" s="39">
        <v>0</v>
      </c>
      <c r="F224" s="39">
        <v>114674</v>
      </c>
      <c r="G224" s="39">
        <v>0</v>
      </c>
      <c r="H224" s="39">
        <v>0</v>
      </c>
      <c r="I224" s="39">
        <f t="shared" si="3"/>
        <v>0</v>
      </c>
      <c r="J224" s="39">
        <v>0</v>
      </c>
      <c r="K224" s="39">
        <v>0</v>
      </c>
      <c r="L224" s="39">
        <v>0</v>
      </c>
      <c r="M224" s="48"/>
    </row>
    <row r="225" spans="1:13" s="95" customFormat="1" x14ac:dyDescent="0.2">
      <c r="A225" s="84"/>
      <c r="B225" s="81"/>
      <c r="C225" s="70">
        <v>32</v>
      </c>
      <c r="D225" s="71" t="s">
        <v>14</v>
      </c>
      <c r="E225" s="39">
        <v>0</v>
      </c>
      <c r="F225" s="39">
        <v>114674</v>
      </c>
      <c r="G225" s="39">
        <v>0</v>
      </c>
      <c r="H225" s="39">
        <v>0</v>
      </c>
      <c r="I225" s="39">
        <f t="shared" si="3"/>
        <v>0</v>
      </c>
      <c r="J225" s="39">
        <v>0</v>
      </c>
      <c r="K225" s="39">
        <v>0</v>
      </c>
      <c r="L225" s="39">
        <v>0</v>
      </c>
      <c r="M225" s="48"/>
    </row>
    <row r="226" spans="1:13" s="55" customFormat="1" x14ac:dyDescent="0.2">
      <c r="A226" s="69"/>
      <c r="B226" s="90"/>
      <c r="C226" s="91">
        <v>323</v>
      </c>
      <c r="D226" s="92" t="s">
        <v>18</v>
      </c>
      <c r="E226" s="42"/>
      <c r="F226" s="42">
        <v>114674</v>
      </c>
      <c r="G226" s="42"/>
      <c r="H226" s="42"/>
      <c r="I226" s="39">
        <f t="shared" si="3"/>
        <v>0</v>
      </c>
      <c r="J226" s="42"/>
      <c r="K226" s="42"/>
      <c r="L226" s="42"/>
      <c r="M226" s="48"/>
    </row>
    <row r="227" spans="1:13" s="95" customFormat="1" ht="25.5" x14ac:dyDescent="0.2">
      <c r="A227" s="84"/>
      <c r="B227" s="81">
        <v>48010</v>
      </c>
      <c r="C227" s="72" t="s">
        <v>100</v>
      </c>
      <c r="D227" s="71" t="s">
        <v>146</v>
      </c>
      <c r="E227" s="39">
        <v>0</v>
      </c>
      <c r="F227" s="39">
        <v>300000</v>
      </c>
      <c r="G227" s="39">
        <v>0</v>
      </c>
      <c r="H227" s="39">
        <v>0</v>
      </c>
      <c r="I227" s="39">
        <f t="shared" si="3"/>
        <v>0</v>
      </c>
      <c r="J227" s="39">
        <v>0</v>
      </c>
      <c r="K227" s="39">
        <v>0</v>
      </c>
      <c r="L227" s="39">
        <v>0</v>
      </c>
      <c r="M227" s="48"/>
    </row>
    <row r="228" spans="1:13" s="95" customFormat="1" x14ac:dyDescent="0.2">
      <c r="A228" s="84"/>
      <c r="B228" s="81"/>
      <c r="C228" s="70">
        <v>3</v>
      </c>
      <c r="D228" s="71" t="s">
        <v>11</v>
      </c>
      <c r="E228" s="39">
        <v>0</v>
      </c>
      <c r="F228" s="39">
        <v>300000</v>
      </c>
      <c r="G228" s="39">
        <v>0</v>
      </c>
      <c r="H228" s="39">
        <v>0</v>
      </c>
      <c r="I228" s="39">
        <f t="shared" si="3"/>
        <v>0</v>
      </c>
      <c r="J228" s="39">
        <v>0</v>
      </c>
      <c r="K228" s="39"/>
      <c r="L228" s="39"/>
      <c r="M228" s="48"/>
    </row>
    <row r="229" spans="1:13" s="95" customFormat="1" x14ac:dyDescent="0.2">
      <c r="A229" s="84"/>
      <c r="B229" s="81"/>
      <c r="C229" s="70">
        <v>32</v>
      </c>
      <c r="D229" s="71" t="s">
        <v>14</v>
      </c>
      <c r="E229" s="39">
        <v>0</v>
      </c>
      <c r="F229" s="39">
        <v>300000</v>
      </c>
      <c r="G229" s="39">
        <v>0</v>
      </c>
      <c r="H229" s="39">
        <v>0</v>
      </c>
      <c r="I229" s="39">
        <f t="shared" si="3"/>
        <v>0</v>
      </c>
      <c r="J229" s="39">
        <v>0</v>
      </c>
      <c r="K229" s="39">
        <v>0</v>
      </c>
      <c r="L229" s="39">
        <v>0</v>
      </c>
      <c r="M229" s="48"/>
    </row>
    <row r="230" spans="1:13" s="55" customFormat="1" x14ac:dyDescent="0.2">
      <c r="A230" s="69"/>
      <c r="B230" s="90"/>
      <c r="C230" s="91">
        <v>323</v>
      </c>
      <c r="D230" s="92" t="s">
        <v>18</v>
      </c>
      <c r="E230" s="42">
        <v>0</v>
      </c>
      <c r="F230" s="42">
        <v>300000</v>
      </c>
      <c r="G230" s="42">
        <v>0</v>
      </c>
      <c r="H230" s="42">
        <v>0</v>
      </c>
      <c r="I230" s="39">
        <f t="shared" si="3"/>
        <v>0</v>
      </c>
      <c r="J230" s="42">
        <v>0</v>
      </c>
      <c r="K230" s="42"/>
      <c r="L230" s="42"/>
      <c r="M230" s="48"/>
    </row>
    <row r="231" spans="1:13" s="95" customFormat="1" x14ac:dyDescent="0.2">
      <c r="A231" s="84" t="s">
        <v>147</v>
      </c>
      <c r="B231" s="81"/>
      <c r="C231" s="70" t="s">
        <v>10</v>
      </c>
      <c r="D231" s="71" t="s">
        <v>148</v>
      </c>
      <c r="E231" s="39">
        <v>0</v>
      </c>
      <c r="F231" s="39">
        <v>18649</v>
      </c>
      <c r="G231" s="39">
        <v>150000</v>
      </c>
      <c r="H231" s="39">
        <v>300000</v>
      </c>
      <c r="I231" s="39">
        <f t="shared" si="3"/>
        <v>15000</v>
      </c>
      <c r="J231" s="39">
        <v>315000</v>
      </c>
      <c r="K231" s="39">
        <v>0</v>
      </c>
      <c r="L231" s="39">
        <v>0</v>
      </c>
      <c r="M231" s="48"/>
    </row>
    <row r="232" spans="1:13" s="95" customFormat="1" ht="25.5" x14ac:dyDescent="0.2">
      <c r="A232" s="84"/>
      <c r="B232" s="81">
        <v>11001</v>
      </c>
      <c r="C232" s="72" t="s">
        <v>100</v>
      </c>
      <c r="D232" s="71" t="s">
        <v>89</v>
      </c>
      <c r="E232" s="39">
        <v>0</v>
      </c>
      <c r="F232" s="39"/>
      <c r="G232" s="39">
        <v>0</v>
      </c>
      <c r="H232" s="39">
        <v>0</v>
      </c>
      <c r="I232" s="39">
        <f t="shared" si="3"/>
        <v>0</v>
      </c>
      <c r="J232" s="39">
        <v>0</v>
      </c>
      <c r="K232" s="39">
        <v>0</v>
      </c>
      <c r="L232" s="39">
        <v>0</v>
      </c>
      <c r="M232" s="48"/>
    </row>
    <row r="233" spans="1:13" s="55" customFormat="1" x14ac:dyDescent="0.2">
      <c r="A233" s="69"/>
      <c r="B233" s="90"/>
      <c r="C233" s="91">
        <v>3</v>
      </c>
      <c r="D233" s="92" t="s">
        <v>11</v>
      </c>
      <c r="E233" s="42">
        <v>0</v>
      </c>
      <c r="F233" s="42">
        <v>18649</v>
      </c>
      <c r="G233" s="42">
        <v>150000</v>
      </c>
      <c r="H233" s="42">
        <v>300000</v>
      </c>
      <c r="I233" s="39">
        <f t="shared" si="3"/>
        <v>15000</v>
      </c>
      <c r="J233" s="42">
        <v>315000</v>
      </c>
      <c r="K233" s="42"/>
      <c r="L233" s="42">
        <v>0</v>
      </c>
      <c r="M233" s="48"/>
    </row>
    <row r="234" spans="1:13" s="95" customFormat="1" x14ac:dyDescent="0.2">
      <c r="A234" s="84"/>
      <c r="B234" s="81"/>
      <c r="C234" s="70">
        <v>32</v>
      </c>
      <c r="D234" s="71" t="s">
        <v>14</v>
      </c>
      <c r="E234" s="39">
        <v>0</v>
      </c>
      <c r="F234" s="39">
        <v>18649</v>
      </c>
      <c r="G234" s="39">
        <v>150000</v>
      </c>
      <c r="H234" s="39">
        <v>300000</v>
      </c>
      <c r="I234" s="39">
        <f t="shared" si="3"/>
        <v>15000</v>
      </c>
      <c r="J234" s="39">
        <v>315000</v>
      </c>
      <c r="K234" s="39">
        <v>0</v>
      </c>
      <c r="L234" s="39">
        <v>0</v>
      </c>
      <c r="M234" s="48"/>
    </row>
    <row r="235" spans="1:13" s="95" customFormat="1" x14ac:dyDescent="0.2">
      <c r="A235" s="84"/>
      <c r="B235" s="81"/>
      <c r="C235" s="70">
        <v>323</v>
      </c>
      <c r="D235" s="71" t="s">
        <v>18</v>
      </c>
      <c r="E235" s="39">
        <v>0</v>
      </c>
      <c r="F235" s="39">
        <v>18649</v>
      </c>
      <c r="G235" s="39">
        <v>150000</v>
      </c>
      <c r="H235" s="39">
        <v>300000</v>
      </c>
      <c r="I235" s="39">
        <f t="shared" si="3"/>
        <v>15000</v>
      </c>
      <c r="J235" s="39">
        <v>315000</v>
      </c>
      <c r="K235" s="39"/>
      <c r="L235" s="39"/>
      <c r="M235" s="48"/>
    </row>
    <row r="236" spans="1:13" s="95" customFormat="1" x14ac:dyDescent="0.2">
      <c r="A236" s="84" t="s">
        <v>252</v>
      </c>
      <c r="B236" s="81"/>
      <c r="C236" s="70" t="s">
        <v>10</v>
      </c>
      <c r="D236" s="71" t="s">
        <v>253</v>
      </c>
      <c r="E236" s="39">
        <v>0</v>
      </c>
      <c r="F236" s="39"/>
      <c r="G236" s="39"/>
      <c r="H236" s="39"/>
      <c r="I236" s="39"/>
      <c r="J236" s="39">
        <v>14785</v>
      </c>
      <c r="K236" s="39">
        <v>0</v>
      </c>
      <c r="L236" s="39">
        <v>0</v>
      </c>
      <c r="M236" s="48"/>
    </row>
    <row r="237" spans="1:13" s="1" customFormat="1" ht="25.5" x14ac:dyDescent="0.2">
      <c r="A237" s="4"/>
      <c r="B237" s="8">
        <v>32300</v>
      </c>
      <c r="C237" s="61" t="s">
        <v>100</v>
      </c>
      <c r="D237" s="4" t="s">
        <v>187</v>
      </c>
      <c r="E237" s="5"/>
      <c r="F237" s="5"/>
      <c r="G237" s="5"/>
      <c r="H237" s="5"/>
      <c r="I237" s="39">
        <f t="shared" si="3"/>
        <v>14785</v>
      </c>
      <c r="J237" s="5">
        <v>14785</v>
      </c>
      <c r="K237" s="5"/>
      <c r="L237" s="5"/>
      <c r="M237" s="31"/>
    </row>
    <row r="238" spans="1:13" s="55" customFormat="1" x14ac:dyDescent="0.2">
      <c r="A238" s="69"/>
      <c r="B238" s="90"/>
      <c r="C238" s="91">
        <v>3</v>
      </c>
      <c r="D238" s="92" t="s">
        <v>11</v>
      </c>
      <c r="E238" s="42">
        <v>0</v>
      </c>
      <c r="F238" s="42"/>
      <c r="G238" s="42"/>
      <c r="H238" s="42"/>
      <c r="I238" s="39">
        <f t="shared" si="3"/>
        <v>14785</v>
      </c>
      <c r="J238" s="42">
        <v>14785</v>
      </c>
      <c r="K238" s="42"/>
      <c r="L238" s="42">
        <v>0</v>
      </c>
      <c r="M238" s="48"/>
    </row>
    <row r="239" spans="1:13" s="95" customFormat="1" x14ac:dyDescent="0.2">
      <c r="A239" s="84"/>
      <c r="B239" s="81"/>
      <c r="C239" s="70">
        <v>32</v>
      </c>
      <c r="D239" s="71" t="s">
        <v>14</v>
      </c>
      <c r="E239" s="39">
        <v>0</v>
      </c>
      <c r="F239" s="39"/>
      <c r="G239" s="39"/>
      <c r="H239" s="39"/>
      <c r="I239" s="39">
        <f t="shared" si="3"/>
        <v>14785</v>
      </c>
      <c r="J239" s="39">
        <v>14785</v>
      </c>
      <c r="K239" s="39">
        <v>0</v>
      </c>
      <c r="L239" s="39">
        <v>0</v>
      </c>
      <c r="M239" s="48"/>
    </row>
    <row r="240" spans="1:13" s="95" customFormat="1" x14ac:dyDescent="0.2">
      <c r="A240" s="84"/>
      <c r="B240" s="81"/>
      <c r="C240" s="70">
        <v>323</v>
      </c>
      <c r="D240" s="71" t="s">
        <v>18</v>
      </c>
      <c r="E240" s="39">
        <v>0</v>
      </c>
      <c r="F240" s="39"/>
      <c r="G240" s="39"/>
      <c r="H240" s="39"/>
      <c r="I240" s="39">
        <f t="shared" si="3"/>
        <v>14785</v>
      </c>
      <c r="J240" s="39">
        <v>14785</v>
      </c>
      <c r="K240" s="39"/>
      <c r="L240" s="39"/>
      <c r="M240" s="48"/>
    </row>
    <row r="241" spans="1:13" s="1" customFormat="1" x14ac:dyDescent="0.2">
      <c r="A241" s="34">
        <v>2403</v>
      </c>
      <c r="B241" s="37"/>
      <c r="C241" s="67" t="s">
        <v>106</v>
      </c>
      <c r="D241" s="34" t="s">
        <v>177</v>
      </c>
      <c r="E241" s="35">
        <v>0</v>
      </c>
      <c r="F241" s="35">
        <v>257252</v>
      </c>
      <c r="G241" s="35">
        <v>0</v>
      </c>
      <c r="H241" s="35">
        <v>0</v>
      </c>
      <c r="I241" s="35">
        <f t="shared" si="3"/>
        <v>0</v>
      </c>
      <c r="J241" s="35">
        <v>0</v>
      </c>
      <c r="K241" s="35">
        <v>0</v>
      </c>
      <c r="L241" s="35">
        <v>0</v>
      </c>
      <c r="M241" s="31"/>
    </row>
    <row r="242" spans="1:13" s="95" customFormat="1" x14ac:dyDescent="0.2">
      <c r="A242" s="84" t="s">
        <v>149</v>
      </c>
      <c r="B242" s="81"/>
      <c r="C242" s="70" t="s">
        <v>10</v>
      </c>
      <c r="D242" s="84" t="s">
        <v>150</v>
      </c>
      <c r="E242" s="39">
        <v>0</v>
      </c>
      <c r="F242" s="39">
        <v>4700</v>
      </c>
      <c r="G242" s="39">
        <v>0</v>
      </c>
      <c r="H242" s="39">
        <v>0</v>
      </c>
      <c r="I242" s="39">
        <f t="shared" si="3"/>
        <v>0</v>
      </c>
      <c r="J242" s="39">
        <v>0</v>
      </c>
      <c r="K242" s="39">
        <v>0</v>
      </c>
      <c r="L242" s="39">
        <v>0</v>
      </c>
      <c r="M242" s="48"/>
    </row>
    <row r="243" spans="1:13" s="95" customFormat="1" ht="25.5" x14ac:dyDescent="0.2">
      <c r="A243" s="84"/>
      <c r="B243" s="81">
        <v>48006</v>
      </c>
      <c r="C243" s="72" t="s">
        <v>100</v>
      </c>
      <c r="D243" s="71" t="s">
        <v>151</v>
      </c>
      <c r="E243" s="39">
        <v>0</v>
      </c>
      <c r="F243" s="39"/>
      <c r="G243" s="39">
        <v>0</v>
      </c>
      <c r="H243" s="39">
        <v>0</v>
      </c>
      <c r="I243" s="39">
        <f t="shared" si="3"/>
        <v>0</v>
      </c>
      <c r="J243" s="39">
        <v>0</v>
      </c>
      <c r="K243" s="39">
        <v>0</v>
      </c>
      <c r="L243" s="39">
        <v>0</v>
      </c>
      <c r="M243" s="48"/>
    </row>
    <row r="244" spans="1:13" s="95" customFormat="1" x14ac:dyDescent="0.2">
      <c r="A244" s="84"/>
      <c r="B244" s="81"/>
      <c r="C244" s="72">
        <v>41</v>
      </c>
      <c r="D244" s="71" t="s">
        <v>178</v>
      </c>
      <c r="E244" s="39">
        <v>0</v>
      </c>
      <c r="F244" s="39">
        <v>4700</v>
      </c>
      <c r="G244" s="39">
        <v>0</v>
      </c>
      <c r="H244" s="39">
        <v>0</v>
      </c>
      <c r="I244" s="39">
        <f t="shared" si="3"/>
        <v>0</v>
      </c>
      <c r="J244" s="39">
        <v>0</v>
      </c>
      <c r="K244" s="39">
        <v>0</v>
      </c>
      <c r="L244" s="39">
        <v>0</v>
      </c>
      <c r="M244" s="48"/>
    </row>
    <row r="245" spans="1:13" s="55" customFormat="1" x14ac:dyDescent="0.2">
      <c r="A245" s="69"/>
      <c r="B245" s="90"/>
      <c r="C245" s="93">
        <v>412</v>
      </c>
      <c r="D245" s="92" t="s">
        <v>152</v>
      </c>
      <c r="E245" s="42">
        <v>0</v>
      </c>
      <c r="F245" s="42">
        <v>4700</v>
      </c>
      <c r="G245" s="42">
        <v>0</v>
      </c>
      <c r="H245" s="42">
        <v>0</v>
      </c>
      <c r="I245" s="39">
        <f t="shared" si="3"/>
        <v>0</v>
      </c>
      <c r="J245" s="42">
        <v>0</v>
      </c>
      <c r="K245" s="42"/>
      <c r="L245" s="42"/>
      <c r="M245" s="83"/>
    </row>
    <row r="246" spans="1:13" s="95" customFormat="1" x14ac:dyDescent="0.2">
      <c r="A246" s="84" t="s">
        <v>153</v>
      </c>
      <c r="B246" s="81"/>
      <c r="C246" s="72" t="s">
        <v>10</v>
      </c>
      <c r="D246" s="71" t="s">
        <v>154</v>
      </c>
      <c r="E246" s="39">
        <v>0</v>
      </c>
      <c r="F246" s="39">
        <v>252552</v>
      </c>
      <c r="G246" s="39">
        <v>0</v>
      </c>
      <c r="H246" s="39">
        <v>0</v>
      </c>
      <c r="I246" s="39">
        <f t="shared" si="3"/>
        <v>0</v>
      </c>
      <c r="J246" s="39">
        <v>0</v>
      </c>
      <c r="K246" s="39">
        <v>0</v>
      </c>
      <c r="L246" s="39">
        <v>0</v>
      </c>
      <c r="M246" s="48"/>
    </row>
    <row r="247" spans="1:13" s="95" customFormat="1" x14ac:dyDescent="0.2">
      <c r="A247" s="84"/>
      <c r="B247" s="81"/>
      <c r="C247" s="70">
        <v>3</v>
      </c>
      <c r="D247" s="71" t="s">
        <v>11</v>
      </c>
      <c r="E247" s="39">
        <v>0</v>
      </c>
      <c r="F247" s="39">
        <v>252552</v>
      </c>
      <c r="G247" s="39">
        <v>0</v>
      </c>
      <c r="H247" s="39">
        <v>0</v>
      </c>
      <c r="I247" s="39">
        <f t="shared" si="3"/>
        <v>0</v>
      </c>
      <c r="J247" s="39">
        <v>0</v>
      </c>
      <c r="K247" s="39"/>
      <c r="L247" s="39"/>
      <c r="M247" s="48"/>
    </row>
    <row r="248" spans="1:13" s="95" customFormat="1" x14ac:dyDescent="0.2">
      <c r="A248" s="84"/>
      <c r="B248" s="81"/>
      <c r="C248" s="70">
        <v>32</v>
      </c>
      <c r="D248" s="71" t="s">
        <v>14</v>
      </c>
      <c r="E248" s="39">
        <v>0</v>
      </c>
      <c r="F248" s="39">
        <v>252552</v>
      </c>
      <c r="G248" s="39">
        <v>0</v>
      </c>
      <c r="H248" s="39">
        <v>0</v>
      </c>
      <c r="I248" s="39">
        <f t="shared" si="3"/>
        <v>0</v>
      </c>
      <c r="J248" s="39">
        <v>0</v>
      </c>
      <c r="K248" s="39">
        <v>0</v>
      </c>
      <c r="L248" s="39">
        <v>0</v>
      </c>
      <c r="M248" s="48"/>
    </row>
    <row r="249" spans="1:13" s="55" customFormat="1" x14ac:dyDescent="0.2">
      <c r="A249" s="69"/>
      <c r="B249" s="90"/>
      <c r="C249" s="91">
        <v>323</v>
      </c>
      <c r="D249" s="92" t="s">
        <v>18</v>
      </c>
      <c r="E249" s="42">
        <v>0</v>
      </c>
      <c r="F249" s="42">
        <v>252552</v>
      </c>
      <c r="G249" s="42">
        <v>0</v>
      </c>
      <c r="H249" s="42">
        <v>0</v>
      </c>
      <c r="I249" s="39">
        <f t="shared" si="3"/>
        <v>0</v>
      </c>
      <c r="J249" s="42">
        <v>0</v>
      </c>
      <c r="K249" s="42"/>
      <c r="L249" s="42"/>
      <c r="M249" s="48"/>
    </row>
    <row r="250" spans="1:13" s="95" customFormat="1" x14ac:dyDescent="0.2">
      <c r="A250" s="84"/>
      <c r="B250" s="81"/>
      <c r="C250" s="70">
        <v>45</v>
      </c>
      <c r="D250" s="71" t="s">
        <v>179</v>
      </c>
      <c r="E250" s="39">
        <v>0</v>
      </c>
      <c r="F250" s="39"/>
      <c r="G250" s="39">
        <v>0</v>
      </c>
      <c r="H250" s="39">
        <v>0</v>
      </c>
      <c r="I250" s="39">
        <f t="shared" si="3"/>
        <v>0</v>
      </c>
      <c r="J250" s="39">
        <v>0</v>
      </c>
      <c r="K250" s="39"/>
      <c r="L250" s="39"/>
      <c r="M250" s="48"/>
    </row>
    <row r="251" spans="1:13" s="55" customFormat="1" x14ac:dyDescent="0.2">
      <c r="A251" s="69"/>
      <c r="B251" s="90"/>
      <c r="C251" s="93">
        <v>451</v>
      </c>
      <c r="D251" s="92" t="s">
        <v>180</v>
      </c>
      <c r="E251" s="42">
        <v>0</v>
      </c>
      <c r="F251" s="42"/>
      <c r="G251" s="42">
        <v>0</v>
      </c>
      <c r="H251" s="42">
        <v>0</v>
      </c>
      <c r="I251" s="39">
        <f t="shared" si="3"/>
        <v>0</v>
      </c>
      <c r="J251" s="42">
        <v>0</v>
      </c>
      <c r="K251" s="42"/>
      <c r="L251" s="42"/>
      <c r="M251" s="48"/>
    </row>
    <row r="252" spans="1:13" s="1" customFormat="1" x14ac:dyDescent="0.2">
      <c r="A252" s="34">
        <v>2405</v>
      </c>
      <c r="B252" s="37"/>
      <c r="C252" s="67" t="s">
        <v>106</v>
      </c>
      <c r="D252" s="34" t="s">
        <v>105</v>
      </c>
      <c r="E252" s="35">
        <v>19000</v>
      </c>
      <c r="F252" s="35">
        <v>57702</v>
      </c>
      <c r="G252" s="35">
        <v>20000</v>
      </c>
      <c r="H252" s="35">
        <f>H253+H260+H264</f>
        <v>120000</v>
      </c>
      <c r="I252" s="35">
        <f t="shared" si="3"/>
        <v>42000</v>
      </c>
      <c r="J252" s="35">
        <f>J253+J264</f>
        <v>162000</v>
      </c>
      <c r="K252" s="35">
        <v>20000</v>
      </c>
      <c r="L252" s="35">
        <v>20000</v>
      </c>
      <c r="M252" s="31"/>
    </row>
    <row r="253" spans="1:13" s="1" customFormat="1" x14ac:dyDescent="0.2">
      <c r="A253" s="4" t="s">
        <v>67</v>
      </c>
      <c r="B253" s="8"/>
      <c r="C253" s="45" t="s">
        <v>10</v>
      </c>
      <c r="D253" s="4" t="s">
        <v>181</v>
      </c>
      <c r="E253" s="5">
        <v>10000</v>
      </c>
      <c r="F253" s="5">
        <v>44698</v>
      </c>
      <c r="G253" s="5">
        <v>10000</v>
      </c>
      <c r="H253" s="5">
        <v>5000</v>
      </c>
      <c r="I253" s="39">
        <f t="shared" si="3"/>
        <v>140000</v>
      </c>
      <c r="J253" s="5">
        <f>J254+J259</f>
        <v>145000</v>
      </c>
      <c r="K253" s="5">
        <v>20000</v>
      </c>
      <c r="L253" s="33">
        <v>20000</v>
      </c>
      <c r="M253" s="31"/>
    </row>
    <row r="254" spans="1:13" s="1" customFormat="1" ht="25.5" x14ac:dyDescent="0.2">
      <c r="A254" s="4"/>
      <c r="B254" s="8">
        <v>32300</v>
      </c>
      <c r="C254" s="61" t="s">
        <v>100</v>
      </c>
      <c r="D254" s="4" t="s">
        <v>182</v>
      </c>
      <c r="E254" s="5">
        <v>10000</v>
      </c>
      <c r="F254" s="5">
        <v>6973</v>
      </c>
      <c r="G254" s="5">
        <v>10000</v>
      </c>
      <c r="H254" s="5">
        <v>5000</v>
      </c>
      <c r="I254" s="39">
        <f t="shared" si="3"/>
        <v>10000</v>
      </c>
      <c r="J254" s="5">
        <v>15000</v>
      </c>
      <c r="K254" s="5"/>
      <c r="L254" s="33"/>
      <c r="M254" s="31"/>
    </row>
    <row r="255" spans="1:13" s="1" customFormat="1" x14ac:dyDescent="0.2">
      <c r="A255" s="4"/>
      <c r="B255" s="8"/>
      <c r="C255" s="45">
        <v>4</v>
      </c>
      <c r="D255" s="4" t="s">
        <v>170</v>
      </c>
      <c r="E255" s="5">
        <v>10000</v>
      </c>
      <c r="F255" s="5">
        <v>6973</v>
      </c>
      <c r="G255" s="5">
        <v>10000</v>
      </c>
      <c r="H255" s="5">
        <v>5000</v>
      </c>
      <c r="I255" s="39">
        <f t="shared" si="3"/>
        <v>10000</v>
      </c>
      <c r="J255" s="5">
        <v>15000</v>
      </c>
      <c r="K255" s="5"/>
      <c r="L255" s="5"/>
      <c r="M255" s="31"/>
    </row>
    <row r="256" spans="1:13" s="1" customFormat="1" x14ac:dyDescent="0.2">
      <c r="A256" s="4"/>
      <c r="B256" s="8"/>
      <c r="C256" s="45">
        <v>42</v>
      </c>
      <c r="D256" s="4" t="s">
        <v>171</v>
      </c>
      <c r="E256" s="5">
        <v>10000</v>
      </c>
      <c r="F256" s="5">
        <v>6973</v>
      </c>
      <c r="G256" s="5">
        <v>10000</v>
      </c>
      <c r="H256" s="5">
        <v>5000</v>
      </c>
      <c r="I256" s="39">
        <f t="shared" si="3"/>
        <v>10000</v>
      </c>
      <c r="J256" s="5">
        <v>15000</v>
      </c>
      <c r="K256" s="5">
        <v>10000</v>
      </c>
      <c r="L256" s="5">
        <v>10000</v>
      </c>
      <c r="M256" s="31"/>
    </row>
    <row r="257" spans="1:13" x14ac:dyDescent="0.2">
      <c r="A257" s="10"/>
      <c r="B257" s="89"/>
      <c r="C257" s="47">
        <v>422</v>
      </c>
      <c r="D257" s="10" t="s">
        <v>184</v>
      </c>
      <c r="E257" s="12">
        <v>10000</v>
      </c>
      <c r="F257" s="12">
        <v>5625</v>
      </c>
      <c r="G257" s="12">
        <v>10000</v>
      </c>
      <c r="H257" s="12">
        <v>5000</v>
      </c>
      <c r="I257" s="39">
        <f t="shared" si="3"/>
        <v>10000</v>
      </c>
      <c r="J257" s="12">
        <v>15000</v>
      </c>
      <c r="K257" s="12"/>
      <c r="L257" s="12"/>
      <c r="M257" s="31"/>
    </row>
    <row r="258" spans="1:13" x14ac:dyDescent="0.2">
      <c r="A258" s="10"/>
      <c r="B258" s="89"/>
      <c r="C258" s="47">
        <v>426</v>
      </c>
      <c r="D258" s="10" t="s">
        <v>183</v>
      </c>
      <c r="E258" s="12">
        <v>0</v>
      </c>
      <c r="F258" s="12">
        <v>1348</v>
      </c>
      <c r="G258" s="12">
        <v>0</v>
      </c>
      <c r="H258" s="12">
        <v>0</v>
      </c>
      <c r="I258" s="39">
        <f t="shared" si="3"/>
        <v>0</v>
      </c>
      <c r="J258" s="12">
        <v>0</v>
      </c>
      <c r="K258" s="12"/>
      <c r="L258" s="12"/>
      <c r="M258" s="31"/>
    </row>
    <row r="259" spans="1:13" s="1" customFormat="1" ht="25.5" x14ac:dyDescent="0.2">
      <c r="A259" s="4"/>
      <c r="B259" s="8">
        <v>48006</v>
      </c>
      <c r="C259" s="61" t="s">
        <v>100</v>
      </c>
      <c r="D259" s="4" t="s">
        <v>151</v>
      </c>
      <c r="E259" s="5"/>
      <c r="F259" s="5"/>
      <c r="G259" s="5"/>
      <c r="H259" s="5"/>
      <c r="I259" s="39">
        <f t="shared" si="3"/>
        <v>130000</v>
      </c>
      <c r="J259" s="5">
        <v>130000</v>
      </c>
      <c r="K259" s="5"/>
      <c r="L259" s="33"/>
      <c r="M259" s="31"/>
    </row>
    <row r="260" spans="1:13" s="1" customFormat="1" x14ac:dyDescent="0.2">
      <c r="A260" s="4"/>
      <c r="B260" s="8"/>
      <c r="C260" s="45">
        <v>4</v>
      </c>
      <c r="D260" s="4" t="s">
        <v>170</v>
      </c>
      <c r="E260" s="5">
        <v>0</v>
      </c>
      <c r="F260" s="5">
        <v>37725</v>
      </c>
      <c r="G260" s="5">
        <v>0</v>
      </c>
      <c r="H260" s="5">
        <v>105000</v>
      </c>
      <c r="I260" s="39">
        <f t="shared" si="3"/>
        <v>25000</v>
      </c>
      <c r="J260" s="5">
        <v>130000</v>
      </c>
      <c r="K260" s="5"/>
      <c r="L260" s="5"/>
      <c r="M260" s="31"/>
    </row>
    <row r="261" spans="1:13" s="1" customFormat="1" x14ac:dyDescent="0.2">
      <c r="A261" s="4"/>
      <c r="B261" s="8"/>
      <c r="C261" s="45">
        <v>42</v>
      </c>
      <c r="D261" s="4" t="s">
        <v>171</v>
      </c>
      <c r="E261" s="5">
        <v>0</v>
      </c>
      <c r="F261" s="5">
        <v>37725</v>
      </c>
      <c r="G261" s="5">
        <v>0</v>
      </c>
      <c r="H261" s="5">
        <v>105000</v>
      </c>
      <c r="I261" s="39">
        <f t="shared" si="3"/>
        <v>25000</v>
      </c>
      <c r="J261" s="5">
        <v>130000</v>
      </c>
      <c r="K261" s="5">
        <v>0</v>
      </c>
      <c r="L261" s="5">
        <v>0</v>
      </c>
      <c r="M261" s="31"/>
    </row>
    <row r="262" spans="1:13" x14ac:dyDescent="0.2">
      <c r="A262" s="10"/>
      <c r="B262" s="89"/>
      <c r="C262" s="47">
        <v>422</v>
      </c>
      <c r="D262" s="10" t="s">
        <v>184</v>
      </c>
      <c r="E262" s="12">
        <v>0</v>
      </c>
      <c r="F262" s="12">
        <v>37725</v>
      </c>
      <c r="G262" s="12">
        <v>0</v>
      </c>
      <c r="H262" s="12">
        <v>105000</v>
      </c>
      <c r="I262" s="39">
        <f t="shared" si="3"/>
        <v>-105000</v>
      </c>
      <c r="J262" s="12">
        <v>0</v>
      </c>
      <c r="K262" s="12"/>
      <c r="L262" s="12"/>
      <c r="M262" s="31"/>
    </row>
    <row r="263" spans="1:13" x14ac:dyDescent="0.2">
      <c r="A263" s="10"/>
      <c r="B263" s="8">
        <v>55263</v>
      </c>
      <c r="C263" s="47">
        <v>422</v>
      </c>
      <c r="D263" s="10" t="s">
        <v>184</v>
      </c>
      <c r="E263" s="12">
        <v>0</v>
      </c>
      <c r="F263" s="12"/>
      <c r="G263" s="12"/>
      <c r="H263" s="12"/>
      <c r="I263" s="39">
        <f t="shared" si="3"/>
        <v>130000</v>
      </c>
      <c r="J263" s="12">
        <v>130000</v>
      </c>
      <c r="K263" s="12"/>
      <c r="L263" s="12"/>
      <c r="M263" s="31"/>
    </row>
    <row r="264" spans="1:13" s="1" customFormat="1" x14ac:dyDescent="0.2">
      <c r="A264" s="4" t="s">
        <v>68</v>
      </c>
      <c r="B264" s="8"/>
      <c r="C264" s="45" t="s">
        <v>10</v>
      </c>
      <c r="D264" s="4" t="s">
        <v>185</v>
      </c>
      <c r="E264" s="5">
        <v>9000</v>
      </c>
      <c r="F264" s="5">
        <v>13004</v>
      </c>
      <c r="G264" s="5">
        <v>10000</v>
      </c>
      <c r="H264" s="5">
        <v>10000</v>
      </c>
      <c r="I264" s="39">
        <f t="shared" si="3"/>
        <v>7000</v>
      </c>
      <c r="J264" s="5">
        <v>17000</v>
      </c>
      <c r="K264" s="5">
        <v>10000</v>
      </c>
      <c r="L264" s="5">
        <v>10000</v>
      </c>
      <c r="M264" s="31"/>
    </row>
    <row r="265" spans="1:13" s="1" customFormat="1" ht="25.5" x14ac:dyDescent="0.2">
      <c r="A265" s="4"/>
      <c r="B265" s="8">
        <v>11001</v>
      </c>
      <c r="C265" s="61" t="s">
        <v>100</v>
      </c>
      <c r="D265" s="4" t="s">
        <v>161</v>
      </c>
      <c r="E265" s="5">
        <v>0</v>
      </c>
      <c r="F265" s="5"/>
      <c r="G265" s="5">
        <v>0</v>
      </c>
      <c r="H265" s="5">
        <v>0</v>
      </c>
      <c r="I265" s="39">
        <f t="shared" si="3"/>
        <v>0</v>
      </c>
      <c r="J265" s="5">
        <v>0</v>
      </c>
      <c r="K265" s="5">
        <v>0</v>
      </c>
      <c r="L265" s="5">
        <v>0</v>
      </c>
      <c r="M265" s="31"/>
    </row>
    <row r="266" spans="1:13" s="1" customFormat="1" x14ac:dyDescent="0.2">
      <c r="A266" s="4"/>
      <c r="B266" s="8"/>
      <c r="C266" s="45">
        <v>4</v>
      </c>
      <c r="D266" s="4" t="s">
        <v>170</v>
      </c>
      <c r="E266" s="5">
        <v>0</v>
      </c>
      <c r="F266" s="5">
        <v>4000</v>
      </c>
      <c r="G266" s="5">
        <v>0</v>
      </c>
      <c r="H266" s="5">
        <v>0</v>
      </c>
      <c r="I266" s="39">
        <f t="shared" si="3"/>
        <v>0</v>
      </c>
      <c r="J266" s="5">
        <v>0</v>
      </c>
      <c r="K266" s="5"/>
      <c r="L266" s="5"/>
      <c r="M266" s="31"/>
    </row>
    <row r="267" spans="1:13" s="1" customFormat="1" x14ac:dyDescent="0.2">
      <c r="A267" s="4"/>
      <c r="B267" s="8"/>
      <c r="C267" s="45">
        <v>42</v>
      </c>
      <c r="D267" s="4" t="s">
        <v>171</v>
      </c>
      <c r="E267" s="5">
        <v>0</v>
      </c>
      <c r="F267" s="5">
        <v>4000</v>
      </c>
      <c r="G267" s="5">
        <v>0</v>
      </c>
      <c r="H267" s="5">
        <v>0</v>
      </c>
      <c r="I267" s="39">
        <f t="shared" si="3"/>
        <v>0</v>
      </c>
      <c r="J267" s="5">
        <v>0</v>
      </c>
      <c r="K267" s="5"/>
      <c r="L267" s="5"/>
      <c r="M267" s="31"/>
    </row>
    <row r="268" spans="1:13" x14ac:dyDescent="0.2">
      <c r="A268" s="10"/>
      <c r="B268" s="89"/>
      <c r="C268" s="47">
        <v>424</v>
      </c>
      <c r="D268" s="10" t="s">
        <v>186</v>
      </c>
      <c r="E268" s="12">
        <v>0</v>
      </c>
      <c r="F268" s="12">
        <v>4000</v>
      </c>
      <c r="G268" s="12">
        <v>0</v>
      </c>
      <c r="H268" s="12">
        <v>0</v>
      </c>
      <c r="I268" s="39">
        <f t="shared" si="3"/>
        <v>7000</v>
      </c>
      <c r="J268" s="5">
        <v>7000</v>
      </c>
      <c r="K268" s="12"/>
      <c r="L268" s="12"/>
      <c r="M268" s="31"/>
    </row>
    <row r="269" spans="1:13" s="1" customFormat="1" ht="25.5" x14ac:dyDescent="0.2">
      <c r="A269" s="4"/>
      <c r="B269" s="8">
        <v>32300</v>
      </c>
      <c r="C269" s="61" t="s">
        <v>100</v>
      </c>
      <c r="D269" s="4" t="s">
        <v>187</v>
      </c>
      <c r="E269" s="5">
        <v>3000</v>
      </c>
      <c r="F269" s="5">
        <v>2776</v>
      </c>
      <c r="G269" s="5">
        <v>3000</v>
      </c>
      <c r="H269" s="5">
        <v>3000</v>
      </c>
      <c r="I269" s="39">
        <f t="shared" si="3"/>
        <v>0</v>
      </c>
      <c r="J269" s="5">
        <v>3000</v>
      </c>
      <c r="K269" s="5"/>
      <c r="L269" s="5"/>
      <c r="M269" s="31"/>
    </row>
    <row r="270" spans="1:13" s="1" customFormat="1" x14ac:dyDescent="0.2">
      <c r="A270" s="4"/>
      <c r="B270" s="8"/>
      <c r="C270" s="45">
        <v>4</v>
      </c>
      <c r="D270" s="4" t="s">
        <v>170</v>
      </c>
      <c r="E270" s="5">
        <v>3000</v>
      </c>
      <c r="F270" s="5">
        <v>2776</v>
      </c>
      <c r="G270" s="5">
        <v>3000</v>
      </c>
      <c r="H270" s="5">
        <v>3000</v>
      </c>
      <c r="I270" s="39">
        <f t="shared" si="3"/>
        <v>0</v>
      </c>
      <c r="J270" s="5">
        <v>3000</v>
      </c>
      <c r="K270" s="5"/>
      <c r="L270" s="5"/>
      <c r="M270" s="31"/>
    </row>
    <row r="271" spans="1:13" s="1" customFormat="1" x14ac:dyDescent="0.2">
      <c r="A271" s="4"/>
      <c r="B271" s="8"/>
      <c r="C271" s="45">
        <v>42</v>
      </c>
      <c r="D271" s="4" t="s">
        <v>171</v>
      </c>
      <c r="E271" s="5">
        <v>3000</v>
      </c>
      <c r="F271" s="5">
        <v>2776</v>
      </c>
      <c r="G271" s="5">
        <v>3000</v>
      </c>
      <c r="H271" s="5">
        <v>3000</v>
      </c>
      <c r="I271" s="39">
        <f t="shared" si="3"/>
        <v>0</v>
      </c>
      <c r="J271" s="5">
        <v>3000</v>
      </c>
      <c r="K271" s="5">
        <v>3000</v>
      </c>
      <c r="L271" s="5">
        <v>3000</v>
      </c>
      <c r="M271" s="31"/>
    </row>
    <row r="272" spans="1:13" x14ac:dyDescent="0.2">
      <c r="A272" s="10"/>
      <c r="B272" s="89"/>
      <c r="C272" s="47">
        <v>424</v>
      </c>
      <c r="D272" s="10" t="s">
        <v>186</v>
      </c>
      <c r="E272" s="12">
        <v>3000</v>
      </c>
      <c r="F272" s="12">
        <v>2776</v>
      </c>
      <c r="G272" s="12">
        <v>3000</v>
      </c>
      <c r="H272" s="12">
        <v>3000</v>
      </c>
      <c r="I272" s="39">
        <f t="shared" si="3"/>
        <v>0</v>
      </c>
      <c r="J272" s="12">
        <v>3000</v>
      </c>
      <c r="K272" s="12"/>
      <c r="L272" s="12"/>
      <c r="M272" s="31"/>
    </row>
    <row r="273" spans="1:13" s="1" customFormat="1" ht="25.5" x14ac:dyDescent="0.2">
      <c r="A273" s="4"/>
      <c r="B273" s="8">
        <v>53082</v>
      </c>
      <c r="C273" s="61" t="s">
        <v>100</v>
      </c>
      <c r="D273" s="4" t="s">
        <v>91</v>
      </c>
      <c r="E273" s="5">
        <v>4000</v>
      </c>
      <c r="F273" s="5">
        <v>5000</v>
      </c>
      <c r="G273" s="5">
        <v>5000</v>
      </c>
      <c r="H273" s="5">
        <v>5000</v>
      </c>
      <c r="I273" s="39">
        <f t="shared" si="3"/>
        <v>0</v>
      </c>
      <c r="J273" s="5">
        <v>5000</v>
      </c>
      <c r="K273" s="5"/>
      <c r="L273" s="5"/>
      <c r="M273" s="31"/>
    </row>
    <row r="274" spans="1:13" x14ac:dyDescent="0.2">
      <c r="A274" s="10"/>
      <c r="B274" s="89"/>
      <c r="C274" s="47">
        <v>4</v>
      </c>
      <c r="D274" s="10" t="s">
        <v>170</v>
      </c>
      <c r="E274" s="12">
        <v>4000</v>
      </c>
      <c r="F274" s="12">
        <v>5000</v>
      </c>
      <c r="G274" s="12">
        <v>5000</v>
      </c>
      <c r="H274" s="12">
        <v>5000</v>
      </c>
      <c r="I274" s="39">
        <f t="shared" si="3"/>
        <v>0</v>
      </c>
      <c r="J274" s="12">
        <v>5000</v>
      </c>
      <c r="K274" s="12"/>
      <c r="L274" s="12"/>
      <c r="M274" s="31"/>
    </row>
    <row r="275" spans="1:13" x14ac:dyDescent="0.2">
      <c r="A275" s="10"/>
      <c r="B275" s="89"/>
      <c r="C275" s="47">
        <v>42</v>
      </c>
      <c r="D275" s="10" t="s">
        <v>171</v>
      </c>
      <c r="E275" s="12">
        <v>4000</v>
      </c>
      <c r="F275" s="12">
        <v>5000</v>
      </c>
      <c r="G275" s="12">
        <v>5000</v>
      </c>
      <c r="H275" s="12">
        <v>5000</v>
      </c>
      <c r="I275" s="39">
        <f t="shared" ref="I275:I329" si="4">J275-H275</f>
        <v>0</v>
      </c>
      <c r="J275" s="12">
        <v>5000</v>
      </c>
      <c r="K275" s="12">
        <v>5000</v>
      </c>
      <c r="L275" s="12">
        <v>5000</v>
      </c>
      <c r="M275" s="31"/>
    </row>
    <row r="276" spans="1:13" x14ac:dyDescent="0.2">
      <c r="A276" s="10"/>
      <c r="B276" s="89"/>
      <c r="C276" s="47">
        <v>424</v>
      </c>
      <c r="D276" s="10" t="s">
        <v>186</v>
      </c>
      <c r="E276" s="12">
        <v>4000</v>
      </c>
      <c r="F276" s="12">
        <v>5000</v>
      </c>
      <c r="G276" s="12">
        <v>5000</v>
      </c>
      <c r="H276" s="12">
        <v>5000</v>
      </c>
      <c r="I276" s="39">
        <f t="shared" si="4"/>
        <v>0</v>
      </c>
      <c r="J276" s="12">
        <v>5000</v>
      </c>
      <c r="K276" s="12"/>
      <c r="L276" s="12"/>
      <c r="M276" s="31"/>
    </row>
    <row r="277" spans="1:13" s="1" customFormat="1" ht="25.5" x14ac:dyDescent="0.2">
      <c r="A277" s="4"/>
      <c r="B277" s="8">
        <v>62300</v>
      </c>
      <c r="C277" s="61" t="s">
        <v>100</v>
      </c>
      <c r="D277" s="4" t="s">
        <v>188</v>
      </c>
      <c r="E277" s="5">
        <v>2000</v>
      </c>
      <c r="F277" s="5">
        <v>1228</v>
      </c>
      <c r="G277" s="5">
        <v>2000</v>
      </c>
      <c r="H277" s="5">
        <v>2000</v>
      </c>
      <c r="I277" s="39">
        <f t="shared" si="4"/>
        <v>0</v>
      </c>
      <c r="J277" s="5">
        <v>2000</v>
      </c>
      <c r="K277" s="5"/>
      <c r="L277" s="5"/>
      <c r="M277" s="32"/>
    </row>
    <row r="278" spans="1:13" x14ac:dyDescent="0.2">
      <c r="A278" s="10"/>
      <c r="B278" s="89"/>
      <c r="C278" s="47">
        <v>4</v>
      </c>
      <c r="D278" s="10" t="s">
        <v>170</v>
      </c>
      <c r="E278" s="12">
        <v>2000</v>
      </c>
      <c r="F278" s="12">
        <v>1228</v>
      </c>
      <c r="G278" s="12">
        <v>2000</v>
      </c>
      <c r="H278" s="12">
        <v>2000</v>
      </c>
      <c r="I278" s="39">
        <f t="shared" si="4"/>
        <v>0</v>
      </c>
      <c r="J278" s="12">
        <v>2000</v>
      </c>
      <c r="K278" s="12"/>
      <c r="L278" s="12"/>
      <c r="M278" s="43"/>
    </row>
    <row r="279" spans="1:13" x14ac:dyDescent="0.2">
      <c r="A279" s="10"/>
      <c r="B279" s="89"/>
      <c r="C279" s="47">
        <v>42</v>
      </c>
      <c r="D279" s="10" t="s">
        <v>171</v>
      </c>
      <c r="E279" s="12">
        <v>2000</v>
      </c>
      <c r="F279" s="12">
        <v>1228</v>
      </c>
      <c r="G279" s="12">
        <v>2000</v>
      </c>
      <c r="H279" s="12">
        <v>2000</v>
      </c>
      <c r="I279" s="39">
        <f t="shared" si="4"/>
        <v>0</v>
      </c>
      <c r="J279" s="12">
        <v>2000</v>
      </c>
      <c r="K279" s="12">
        <v>2000</v>
      </c>
      <c r="L279" s="12">
        <v>2000</v>
      </c>
      <c r="M279" s="43"/>
    </row>
    <row r="280" spans="1:13" x14ac:dyDescent="0.2">
      <c r="A280" s="10"/>
      <c r="B280" s="89"/>
      <c r="C280" s="47">
        <v>424</v>
      </c>
      <c r="D280" s="10" t="s">
        <v>186</v>
      </c>
      <c r="E280" s="12">
        <v>2000</v>
      </c>
      <c r="F280" s="12">
        <v>1228</v>
      </c>
      <c r="G280" s="12">
        <v>2000</v>
      </c>
      <c r="H280" s="12">
        <v>2000</v>
      </c>
      <c r="I280" s="39">
        <f t="shared" si="4"/>
        <v>0</v>
      </c>
      <c r="J280" s="12">
        <v>2000</v>
      </c>
      <c r="K280" s="12">
        <v>0</v>
      </c>
      <c r="L280" s="12"/>
      <c r="M280" s="43"/>
    </row>
    <row r="281" spans="1:13" s="1" customFormat="1" x14ac:dyDescent="0.2">
      <c r="A281" s="34">
        <v>9059</v>
      </c>
      <c r="B281" s="37"/>
      <c r="C281" s="67" t="s">
        <v>84</v>
      </c>
      <c r="D281" s="34" t="s">
        <v>194</v>
      </c>
      <c r="E281" s="35">
        <v>234000</v>
      </c>
      <c r="F281" s="35">
        <v>83015</v>
      </c>
      <c r="G281" s="35">
        <v>0</v>
      </c>
      <c r="H281" s="35">
        <v>0</v>
      </c>
      <c r="I281" s="35">
        <f t="shared" si="4"/>
        <v>0</v>
      </c>
      <c r="J281" s="35">
        <v>0</v>
      </c>
      <c r="K281" s="35">
        <v>0</v>
      </c>
      <c r="L281" s="35">
        <v>0</v>
      </c>
    </row>
    <row r="282" spans="1:13" s="1" customFormat="1" x14ac:dyDescent="0.2">
      <c r="A282" s="4" t="s">
        <v>195</v>
      </c>
      <c r="B282" s="8"/>
      <c r="C282" s="45" t="s">
        <v>10</v>
      </c>
      <c r="D282" s="4" t="s">
        <v>196</v>
      </c>
      <c r="E282" s="5">
        <v>234000</v>
      </c>
      <c r="F282" s="5">
        <v>83015</v>
      </c>
      <c r="G282" s="5">
        <v>0</v>
      </c>
      <c r="H282" s="5">
        <v>0</v>
      </c>
      <c r="I282" s="39">
        <f t="shared" si="4"/>
        <v>0</v>
      </c>
      <c r="J282" s="5">
        <v>0</v>
      </c>
      <c r="K282" s="5">
        <v>0</v>
      </c>
      <c r="L282" s="5">
        <v>0</v>
      </c>
    </row>
    <row r="283" spans="1:13" ht="25.5" x14ac:dyDescent="0.2">
      <c r="A283" s="10"/>
      <c r="B283" s="89">
        <v>51100</v>
      </c>
      <c r="C283" s="46" t="s">
        <v>100</v>
      </c>
      <c r="D283" s="10" t="s">
        <v>197</v>
      </c>
      <c r="E283" s="12"/>
      <c r="F283" s="12"/>
      <c r="G283" s="12">
        <v>0</v>
      </c>
      <c r="H283" s="12">
        <v>0</v>
      </c>
      <c r="I283" s="39">
        <f t="shared" si="4"/>
        <v>0</v>
      </c>
      <c r="J283" s="12">
        <v>0</v>
      </c>
      <c r="K283" s="12"/>
      <c r="L283" s="12"/>
    </row>
    <row r="284" spans="1:13" x14ac:dyDescent="0.2">
      <c r="A284" s="10"/>
      <c r="B284" s="89"/>
      <c r="C284" s="47">
        <v>3</v>
      </c>
      <c r="D284" s="10" t="s">
        <v>35</v>
      </c>
      <c r="E284" s="12">
        <v>234000</v>
      </c>
      <c r="F284" s="12">
        <v>83015</v>
      </c>
      <c r="G284" s="12">
        <v>0</v>
      </c>
      <c r="H284" s="12">
        <v>0</v>
      </c>
      <c r="I284" s="39">
        <f t="shared" si="4"/>
        <v>0</v>
      </c>
      <c r="J284" s="12">
        <v>0</v>
      </c>
      <c r="K284" s="12"/>
      <c r="L284" s="12"/>
    </row>
    <row r="285" spans="1:13" x14ac:dyDescent="0.2">
      <c r="A285" s="10"/>
      <c r="B285" s="89"/>
      <c r="C285" s="47">
        <v>31</v>
      </c>
      <c r="D285" s="10" t="s">
        <v>198</v>
      </c>
      <c r="E285" s="12">
        <v>226000</v>
      </c>
      <c r="F285" s="12">
        <v>80095</v>
      </c>
      <c r="G285" s="12">
        <v>0</v>
      </c>
      <c r="H285" s="12">
        <v>0</v>
      </c>
      <c r="I285" s="39">
        <f t="shared" si="4"/>
        <v>0</v>
      </c>
      <c r="J285" s="12">
        <v>0</v>
      </c>
      <c r="K285" s="12">
        <v>0</v>
      </c>
      <c r="L285" s="12">
        <v>0</v>
      </c>
    </row>
    <row r="286" spans="1:13" x14ac:dyDescent="0.2">
      <c r="A286" s="10"/>
      <c r="B286" s="89"/>
      <c r="C286" s="47">
        <v>311</v>
      </c>
      <c r="D286" s="10" t="s">
        <v>199</v>
      </c>
      <c r="E286" s="12">
        <v>212000</v>
      </c>
      <c r="F286" s="12">
        <v>63165</v>
      </c>
      <c r="G286" s="12">
        <v>0</v>
      </c>
      <c r="H286" s="12">
        <v>0</v>
      </c>
      <c r="I286" s="39">
        <f t="shared" si="4"/>
        <v>0</v>
      </c>
      <c r="J286" s="12">
        <v>0</v>
      </c>
      <c r="K286" s="12"/>
      <c r="L286" s="12"/>
    </row>
    <row r="287" spans="1:13" x14ac:dyDescent="0.2">
      <c r="A287" s="10"/>
      <c r="B287" s="89"/>
      <c r="C287" s="47">
        <v>312</v>
      </c>
      <c r="D287" s="10" t="s">
        <v>200</v>
      </c>
      <c r="E287" s="12">
        <v>14000</v>
      </c>
      <c r="F287" s="12">
        <v>6508</v>
      </c>
      <c r="G287" s="12">
        <v>0</v>
      </c>
      <c r="H287" s="12">
        <v>0</v>
      </c>
      <c r="I287" s="39">
        <f t="shared" si="4"/>
        <v>0</v>
      </c>
      <c r="J287" s="12">
        <v>0</v>
      </c>
      <c r="K287" s="12"/>
      <c r="L287" s="12"/>
    </row>
    <row r="288" spans="1:13" x14ac:dyDescent="0.2">
      <c r="A288" s="10"/>
      <c r="B288" s="89"/>
      <c r="C288" s="47">
        <v>32</v>
      </c>
      <c r="D288" s="10" t="s">
        <v>201</v>
      </c>
      <c r="E288" s="12">
        <v>8000</v>
      </c>
      <c r="F288" s="12">
        <v>2920</v>
      </c>
      <c r="G288" s="12">
        <v>0</v>
      </c>
      <c r="H288" s="12">
        <v>0</v>
      </c>
      <c r="I288" s="39">
        <f t="shared" si="4"/>
        <v>0</v>
      </c>
      <c r="J288" s="12">
        <v>0</v>
      </c>
      <c r="K288" s="12">
        <v>0</v>
      </c>
      <c r="L288" s="12">
        <v>0</v>
      </c>
    </row>
    <row r="289" spans="1:12" x14ac:dyDescent="0.2">
      <c r="A289" s="10"/>
      <c r="B289" s="89"/>
      <c r="C289" s="47">
        <v>321</v>
      </c>
      <c r="D289" s="10" t="s">
        <v>202</v>
      </c>
      <c r="E289" s="12">
        <v>8000</v>
      </c>
      <c r="F289" s="12">
        <v>2920</v>
      </c>
      <c r="G289" s="12">
        <v>0</v>
      </c>
      <c r="H289" s="12">
        <v>0</v>
      </c>
      <c r="I289" s="39">
        <f t="shared" si="4"/>
        <v>0</v>
      </c>
      <c r="J289" s="12">
        <v>0</v>
      </c>
      <c r="K289" s="12"/>
      <c r="L289" s="12"/>
    </row>
    <row r="290" spans="1:12" s="1" customFormat="1" x14ac:dyDescent="0.2">
      <c r="A290" s="34">
        <v>9108</v>
      </c>
      <c r="B290" s="37"/>
      <c r="C290" s="67" t="s">
        <v>84</v>
      </c>
      <c r="D290" s="34" t="s">
        <v>155</v>
      </c>
      <c r="E290" s="35">
        <v>0</v>
      </c>
      <c r="F290" s="35">
        <v>155289</v>
      </c>
      <c r="G290" s="35">
        <v>209936.86</v>
      </c>
      <c r="H290" s="35">
        <f>H291</f>
        <v>255879.78999999998</v>
      </c>
      <c r="I290" s="35">
        <f t="shared" si="4"/>
        <v>-3743.6300000000047</v>
      </c>
      <c r="J290" s="35">
        <f>J291</f>
        <v>252136.15999999997</v>
      </c>
      <c r="K290" s="35">
        <v>0</v>
      </c>
      <c r="L290" s="35">
        <v>0</v>
      </c>
    </row>
    <row r="291" spans="1:12" s="1" customFormat="1" x14ac:dyDescent="0.2">
      <c r="A291" s="4" t="s">
        <v>156</v>
      </c>
      <c r="B291" s="8"/>
      <c r="C291" s="45" t="s">
        <v>10</v>
      </c>
      <c r="D291" s="4" t="s">
        <v>157</v>
      </c>
      <c r="E291" s="5">
        <v>0</v>
      </c>
      <c r="F291" s="5">
        <f>F293+F300</f>
        <v>155289</v>
      </c>
      <c r="G291" s="5">
        <v>209936.86</v>
      </c>
      <c r="H291" s="5">
        <f>H292+H300</f>
        <v>255879.78999999998</v>
      </c>
      <c r="I291" s="39">
        <f t="shared" si="4"/>
        <v>-3743.6300000000047</v>
      </c>
      <c r="J291" s="5">
        <f>J292+J300</f>
        <v>252136.15999999997</v>
      </c>
      <c r="K291" s="5">
        <v>0</v>
      </c>
      <c r="L291" s="5">
        <v>0</v>
      </c>
    </row>
    <row r="292" spans="1:12" s="1" customFormat="1" ht="25.5" x14ac:dyDescent="0.2">
      <c r="A292" s="4"/>
      <c r="B292" s="8">
        <v>1101</v>
      </c>
      <c r="C292" s="61" t="s">
        <v>100</v>
      </c>
      <c r="D292" s="4" t="s">
        <v>161</v>
      </c>
      <c r="E292" s="5">
        <v>0</v>
      </c>
      <c r="F292" s="5"/>
      <c r="G292" s="5">
        <v>29558</v>
      </c>
      <c r="H292" s="5">
        <f>H293</f>
        <v>37910.75</v>
      </c>
      <c r="I292" s="39">
        <f t="shared" si="4"/>
        <v>-3743.6299999999974</v>
      </c>
      <c r="J292" s="5">
        <f>J293</f>
        <v>34167.120000000003</v>
      </c>
      <c r="K292" s="5">
        <v>0</v>
      </c>
      <c r="L292" s="5"/>
    </row>
    <row r="293" spans="1:12" s="1" customFormat="1" x14ac:dyDescent="0.2">
      <c r="A293" s="4"/>
      <c r="B293" s="8"/>
      <c r="C293" s="45">
        <v>3</v>
      </c>
      <c r="D293" s="4" t="s">
        <v>11</v>
      </c>
      <c r="E293" s="5">
        <v>0</v>
      </c>
      <c r="F293" s="5">
        <f>F294+F298</f>
        <v>107734</v>
      </c>
      <c r="G293" s="5">
        <v>0</v>
      </c>
      <c r="H293" s="5">
        <f>H294+H298</f>
        <v>37910.75</v>
      </c>
      <c r="I293" s="39">
        <f t="shared" si="4"/>
        <v>-3743.6299999999974</v>
      </c>
      <c r="J293" s="5">
        <f>J294+J298</f>
        <v>34167.120000000003</v>
      </c>
      <c r="K293" s="5">
        <v>0</v>
      </c>
      <c r="L293" s="5"/>
    </row>
    <row r="294" spans="1:12" s="1" customFormat="1" x14ac:dyDescent="0.2">
      <c r="A294" s="4"/>
      <c r="B294" s="8"/>
      <c r="C294" s="45">
        <v>31</v>
      </c>
      <c r="D294" s="4" t="s">
        <v>12</v>
      </c>
      <c r="E294" s="5">
        <v>0</v>
      </c>
      <c r="F294" s="5">
        <v>105729</v>
      </c>
      <c r="G294" s="5">
        <v>18900</v>
      </c>
      <c r="H294" s="5">
        <f>SUM(H295:H297)</f>
        <v>33764.75</v>
      </c>
      <c r="I294" s="39">
        <f t="shared" si="4"/>
        <v>-2886.6299999999974</v>
      </c>
      <c r="J294" s="5">
        <f>SUM(J295:J297)</f>
        <v>30878.120000000003</v>
      </c>
      <c r="K294" s="5">
        <v>0</v>
      </c>
      <c r="L294" s="5">
        <v>0</v>
      </c>
    </row>
    <row r="295" spans="1:12" x14ac:dyDescent="0.2">
      <c r="A295" s="10"/>
      <c r="B295" s="89"/>
      <c r="C295" s="47">
        <v>311</v>
      </c>
      <c r="D295" s="10" t="s">
        <v>86</v>
      </c>
      <c r="E295" s="12">
        <v>0</v>
      </c>
      <c r="F295" s="12">
        <v>79167</v>
      </c>
      <c r="G295" s="12">
        <v>10000</v>
      </c>
      <c r="H295" s="12">
        <v>26000</v>
      </c>
      <c r="I295" s="39">
        <f t="shared" si="4"/>
        <v>-2477.7999999999993</v>
      </c>
      <c r="J295" s="12">
        <v>23522.2</v>
      </c>
      <c r="K295" s="12"/>
      <c r="L295" s="12"/>
    </row>
    <row r="296" spans="1:12" x14ac:dyDescent="0.2">
      <c r="A296" s="10"/>
      <c r="B296" s="89"/>
      <c r="C296" s="47">
        <v>312</v>
      </c>
      <c r="D296" s="10" t="s">
        <v>19</v>
      </c>
      <c r="E296" s="12">
        <v>0</v>
      </c>
      <c r="F296" s="12">
        <v>13500</v>
      </c>
      <c r="G296" s="12">
        <v>2500</v>
      </c>
      <c r="H296" s="12">
        <v>3474.75</v>
      </c>
      <c r="I296" s="39">
        <f t="shared" si="4"/>
        <v>0</v>
      </c>
      <c r="J296" s="12">
        <v>3474.75</v>
      </c>
      <c r="K296" s="12"/>
      <c r="L296" s="12">
        <v>0</v>
      </c>
    </row>
    <row r="297" spans="1:12" x14ac:dyDescent="0.2">
      <c r="A297" s="10"/>
      <c r="B297" s="89"/>
      <c r="C297" s="47">
        <v>313</v>
      </c>
      <c r="D297" s="10" t="s">
        <v>126</v>
      </c>
      <c r="E297" s="12">
        <v>0</v>
      </c>
      <c r="F297" s="12">
        <v>13062</v>
      </c>
      <c r="G297" s="12">
        <v>6400</v>
      </c>
      <c r="H297" s="12">
        <v>4290</v>
      </c>
      <c r="I297" s="39">
        <f t="shared" si="4"/>
        <v>-408.82999999999993</v>
      </c>
      <c r="J297" s="12">
        <v>3881.17</v>
      </c>
      <c r="K297" s="12">
        <v>0</v>
      </c>
      <c r="L297" s="12"/>
    </row>
    <row r="298" spans="1:12" s="1" customFormat="1" x14ac:dyDescent="0.2">
      <c r="A298" s="4"/>
      <c r="B298" s="8"/>
      <c r="C298" s="45">
        <v>32</v>
      </c>
      <c r="D298" s="4" t="s">
        <v>14</v>
      </c>
      <c r="E298" s="5">
        <v>0</v>
      </c>
      <c r="F298" s="5">
        <v>2005</v>
      </c>
      <c r="G298" s="5">
        <v>10658</v>
      </c>
      <c r="H298" s="5">
        <v>4146</v>
      </c>
      <c r="I298" s="39">
        <f t="shared" si="4"/>
        <v>-857</v>
      </c>
      <c r="J298" s="5">
        <v>3289</v>
      </c>
      <c r="K298" s="5">
        <v>0</v>
      </c>
      <c r="L298" s="5">
        <v>0</v>
      </c>
    </row>
    <row r="299" spans="1:12" x14ac:dyDescent="0.2">
      <c r="A299" s="10"/>
      <c r="B299" s="89"/>
      <c r="C299" s="47">
        <v>321</v>
      </c>
      <c r="D299" s="10" t="s">
        <v>15</v>
      </c>
      <c r="E299" s="12">
        <v>0</v>
      </c>
      <c r="F299" s="12">
        <v>2005</v>
      </c>
      <c r="G299" s="12">
        <v>10657.69</v>
      </c>
      <c r="H299" s="12">
        <v>4146.46</v>
      </c>
      <c r="I299" s="39">
        <f t="shared" si="4"/>
        <v>-857.11000000000013</v>
      </c>
      <c r="J299" s="12">
        <v>3289.35</v>
      </c>
      <c r="K299" s="12"/>
      <c r="L299" s="12"/>
    </row>
    <row r="300" spans="1:12" s="1" customFormat="1" ht="25.5" x14ac:dyDescent="0.2">
      <c r="A300" s="4"/>
      <c r="B300" s="8">
        <v>51100</v>
      </c>
      <c r="C300" s="61" t="s">
        <v>100</v>
      </c>
      <c r="D300" s="4" t="s">
        <v>162</v>
      </c>
      <c r="E300" s="5">
        <v>0</v>
      </c>
      <c r="F300" s="5">
        <v>47555</v>
      </c>
      <c r="G300" s="5">
        <v>180379</v>
      </c>
      <c r="H300" s="5">
        <f>H302+H306</f>
        <v>217969.03999999998</v>
      </c>
      <c r="I300" s="39">
        <f t="shared" si="4"/>
        <v>0</v>
      </c>
      <c r="J300" s="5">
        <f>J302+J306</f>
        <v>217969.03999999998</v>
      </c>
      <c r="K300" s="5">
        <v>0</v>
      </c>
      <c r="L300" s="5"/>
    </row>
    <row r="301" spans="1:12" s="1" customFormat="1" x14ac:dyDescent="0.2">
      <c r="A301" s="4"/>
      <c r="B301" s="8"/>
      <c r="C301" s="45">
        <v>3</v>
      </c>
      <c r="D301" s="4" t="s">
        <v>11</v>
      </c>
      <c r="E301" s="5">
        <v>0</v>
      </c>
      <c r="F301" s="5">
        <f>F302+F306</f>
        <v>47555</v>
      </c>
      <c r="G301" s="5">
        <v>0</v>
      </c>
      <c r="H301" s="5">
        <v>0</v>
      </c>
      <c r="I301" s="39">
        <f t="shared" si="4"/>
        <v>0</v>
      </c>
      <c r="J301" s="5"/>
      <c r="K301" s="5"/>
      <c r="L301" s="5"/>
    </row>
    <row r="302" spans="1:12" s="1" customFormat="1" x14ac:dyDescent="0.2">
      <c r="A302" s="4"/>
      <c r="B302" s="8"/>
      <c r="C302" s="45">
        <v>31</v>
      </c>
      <c r="D302" s="4" t="s">
        <v>12</v>
      </c>
      <c r="E302" s="5">
        <v>0</v>
      </c>
      <c r="F302" s="5">
        <v>43615</v>
      </c>
      <c r="G302" s="5">
        <v>178000</v>
      </c>
      <c r="H302" s="5">
        <f>SUM(H303:H305)</f>
        <v>210969.03999999998</v>
      </c>
      <c r="I302" s="39">
        <f t="shared" si="4"/>
        <v>0</v>
      </c>
      <c r="J302" s="5">
        <f>SUM(J303:J305)</f>
        <v>210969.03999999998</v>
      </c>
      <c r="K302" s="5">
        <v>0</v>
      </c>
      <c r="L302" s="5">
        <v>0</v>
      </c>
    </row>
    <row r="303" spans="1:12" x14ac:dyDescent="0.2">
      <c r="A303" s="10"/>
      <c r="B303" s="89"/>
      <c r="C303" s="47">
        <v>311</v>
      </c>
      <c r="D303" s="10" t="s">
        <v>86</v>
      </c>
      <c r="E303" s="12">
        <v>0</v>
      </c>
      <c r="F303" s="12">
        <v>31000</v>
      </c>
      <c r="G303" s="12">
        <v>150000</v>
      </c>
      <c r="H303" s="12">
        <v>170788.87</v>
      </c>
      <c r="I303" s="39">
        <f t="shared" si="4"/>
        <v>0</v>
      </c>
      <c r="J303" s="12">
        <v>170788.87</v>
      </c>
      <c r="K303" s="12"/>
      <c r="L303" s="12"/>
    </row>
    <row r="304" spans="1:12" x14ac:dyDescent="0.2">
      <c r="A304" s="10"/>
      <c r="B304" s="89"/>
      <c r="C304" s="47">
        <v>312</v>
      </c>
      <c r="D304" s="10" t="s">
        <v>19</v>
      </c>
      <c r="E304" s="12">
        <v>0</v>
      </c>
      <c r="F304" s="12">
        <v>7500</v>
      </c>
      <c r="G304" s="12">
        <v>8000</v>
      </c>
      <c r="H304" s="12">
        <v>12000</v>
      </c>
      <c r="I304" s="39">
        <f t="shared" si="4"/>
        <v>0</v>
      </c>
      <c r="J304" s="12">
        <v>12000</v>
      </c>
      <c r="K304" s="12"/>
      <c r="L304" s="12"/>
    </row>
    <row r="305" spans="1:12" x14ac:dyDescent="0.2">
      <c r="A305" s="10"/>
      <c r="B305" s="89"/>
      <c r="C305" s="47">
        <v>313</v>
      </c>
      <c r="D305" s="10" t="s">
        <v>126</v>
      </c>
      <c r="E305" s="12">
        <v>0</v>
      </c>
      <c r="F305" s="12">
        <v>5115</v>
      </c>
      <c r="G305" s="12">
        <v>20000</v>
      </c>
      <c r="H305" s="12">
        <v>28180.17</v>
      </c>
      <c r="I305" s="39">
        <f t="shared" si="4"/>
        <v>0</v>
      </c>
      <c r="J305" s="12">
        <v>28180.17</v>
      </c>
      <c r="K305" s="12"/>
      <c r="L305" s="12">
        <v>0</v>
      </c>
    </row>
    <row r="306" spans="1:12" s="1" customFormat="1" x14ac:dyDescent="0.2">
      <c r="A306" s="4"/>
      <c r="B306" s="8"/>
      <c r="C306" s="45">
        <v>32</v>
      </c>
      <c r="D306" s="4" t="s">
        <v>14</v>
      </c>
      <c r="E306" s="5">
        <v>0</v>
      </c>
      <c r="F306" s="5">
        <v>3940</v>
      </c>
      <c r="G306" s="5">
        <v>2379</v>
      </c>
      <c r="H306" s="5">
        <v>7000</v>
      </c>
      <c r="I306" s="39">
        <f t="shared" si="4"/>
        <v>0</v>
      </c>
      <c r="J306" s="5">
        <v>7000</v>
      </c>
      <c r="K306" s="5">
        <v>0</v>
      </c>
      <c r="L306" s="5">
        <v>0</v>
      </c>
    </row>
    <row r="307" spans="1:12" x14ac:dyDescent="0.2">
      <c r="A307" s="10"/>
      <c r="B307" s="89"/>
      <c r="C307" s="47">
        <v>321</v>
      </c>
      <c r="D307" s="10" t="s">
        <v>15</v>
      </c>
      <c r="E307" s="12">
        <v>0</v>
      </c>
      <c r="F307" s="12">
        <v>3940</v>
      </c>
      <c r="G307" s="12">
        <v>2379</v>
      </c>
      <c r="H307" s="12">
        <v>7000</v>
      </c>
      <c r="I307" s="39">
        <f t="shared" si="4"/>
        <v>0</v>
      </c>
      <c r="J307" s="12">
        <v>7000</v>
      </c>
      <c r="K307" s="12"/>
      <c r="L307" s="12"/>
    </row>
    <row r="308" spans="1:12" s="1" customFormat="1" x14ac:dyDescent="0.2">
      <c r="A308" s="34">
        <v>9211</v>
      </c>
      <c r="B308" s="37"/>
      <c r="C308" s="67" t="s">
        <v>84</v>
      </c>
      <c r="D308" s="34" t="s">
        <v>245</v>
      </c>
      <c r="E308" s="35">
        <v>0</v>
      </c>
      <c r="F308" s="35">
        <v>155289</v>
      </c>
      <c r="G308" s="35">
        <v>209936.86</v>
      </c>
      <c r="H308" s="35">
        <f>H309</f>
        <v>0</v>
      </c>
      <c r="I308" s="35">
        <f t="shared" si="4"/>
        <v>153212</v>
      </c>
      <c r="J308" s="35">
        <f>J309</f>
        <v>153212</v>
      </c>
      <c r="K308" s="35">
        <v>0</v>
      </c>
      <c r="L308" s="35">
        <v>0</v>
      </c>
    </row>
    <row r="309" spans="1:12" s="1" customFormat="1" x14ac:dyDescent="0.2">
      <c r="A309" s="4" t="s">
        <v>246</v>
      </c>
      <c r="B309" s="8"/>
      <c r="C309" s="45" t="s">
        <v>10</v>
      </c>
      <c r="D309" s="4" t="s">
        <v>247</v>
      </c>
      <c r="E309" s="5">
        <v>0</v>
      </c>
      <c r="F309" s="5"/>
      <c r="G309" s="5"/>
      <c r="H309" s="5"/>
      <c r="I309" s="39">
        <f t="shared" si="4"/>
        <v>153212</v>
      </c>
      <c r="J309" s="5">
        <f>J310+J318</f>
        <v>153212</v>
      </c>
      <c r="K309" s="5">
        <v>0</v>
      </c>
      <c r="L309" s="5">
        <v>0</v>
      </c>
    </row>
    <row r="310" spans="1:12" s="1" customFormat="1" ht="25.5" x14ac:dyDescent="0.2">
      <c r="A310" s="4"/>
      <c r="B310" s="8">
        <v>1101</v>
      </c>
      <c r="C310" s="61" t="s">
        <v>100</v>
      </c>
      <c r="D310" s="4" t="s">
        <v>161</v>
      </c>
      <c r="E310" s="5">
        <v>0</v>
      </c>
      <c r="F310" s="5"/>
      <c r="G310" s="5"/>
      <c r="H310" s="5"/>
      <c r="I310" s="39">
        <f t="shared" si="4"/>
        <v>117292</v>
      </c>
      <c r="J310" s="5">
        <f>J311</f>
        <v>117292</v>
      </c>
      <c r="K310" s="5">
        <v>0</v>
      </c>
      <c r="L310" s="5"/>
    </row>
    <row r="311" spans="1:12" s="1" customFormat="1" x14ac:dyDescent="0.2">
      <c r="A311" s="4"/>
      <c r="B311" s="8"/>
      <c r="C311" s="45">
        <v>3</v>
      </c>
      <c r="D311" s="4" t="s">
        <v>11</v>
      </c>
      <c r="E311" s="5">
        <v>0</v>
      </c>
      <c r="F311" s="5"/>
      <c r="G311" s="5"/>
      <c r="H311" s="5"/>
      <c r="I311" s="39">
        <f t="shared" si="4"/>
        <v>117292</v>
      </c>
      <c r="J311" s="5">
        <f>J312+J316</f>
        <v>117292</v>
      </c>
      <c r="K311" s="5">
        <v>0</v>
      </c>
      <c r="L311" s="5"/>
    </row>
    <row r="312" spans="1:12" s="1" customFormat="1" x14ac:dyDescent="0.2">
      <c r="A312" s="4"/>
      <c r="B312" s="8"/>
      <c r="C312" s="45">
        <v>31</v>
      </c>
      <c r="D312" s="4" t="s">
        <v>12</v>
      </c>
      <c r="E312" s="5">
        <v>0</v>
      </c>
      <c r="F312" s="5"/>
      <c r="G312" s="5"/>
      <c r="H312" s="5"/>
      <c r="I312" s="39">
        <f t="shared" si="4"/>
        <v>112792</v>
      </c>
      <c r="J312" s="5">
        <f>SUM(J313:J315)</f>
        <v>112792</v>
      </c>
      <c r="K312" s="5">
        <v>0</v>
      </c>
      <c r="L312" s="5">
        <v>0</v>
      </c>
    </row>
    <row r="313" spans="1:12" x14ac:dyDescent="0.2">
      <c r="A313" s="10"/>
      <c r="B313" s="89"/>
      <c r="C313" s="47">
        <v>311</v>
      </c>
      <c r="D313" s="10" t="s">
        <v>86</v>
      </c>
      <c r="E313" s="12">
        <v>0</v>
      </c>
      <c r="F313" s="12"/>
      <c r="G313" s="12"/>
      <c r="H313" s="12"/>
      <c r="I313" s="39">
        <f t="shared" si="4"/>
        <v>76216.31</v>
      </c>
      <c r="J313" s="12">
        <v>76216.31</v>
      </c>
      <c r="K313" s="12"/>
      <c r="L313" s="12"/>
    </row>
    <row r="314" spans="1:12" x14ac:dyDescent="0.2">
      <c r="A314" s="10"/>
      <c r="B314" s="89"/>
      <c r="C314" s="47">
        <v>312</v>
      </c>
      <c r="D314" s="10" t="s">
        <v>19</v>
      </c>
      <c r="E314" s="12">
        <v>0</v>
      </c>
      <c r="F314" s="12"/>
      <c r="G314" s="12"/>
      <c r="H314" s="12"/>
      <c r="I314" s="39">
        <f t="shared" si="4"/>
        <v>24000</v>
      </c>
      <c r="J314" s="12">
        <v>24000</v>
      </c>
      <c r="K314" s="12"/>
      <c r="L314" s="12">
        <v>0</v>
      </c>
    </row>
    <row r="315" spans="1:12" x14ac:dyDescent="0.2">
      <c r="A315" s="10"/>
      <c r="B315" s="89"/>
      <c r="C315" s="47">
        <v>313</v>
      </c>
      <c r="D315" s="10" t="s">
        <v>126</v>
      </c>
      <c r="E315" s="12">
        <v>0</v>
      </c>
      <c r="F315" s="12"/>
      <c r="G315" s="12"/>
      <c r="H315" s="12"/>
      <c r="I315" s="39">
        <f t="shared" si="4"/>
        <v>12575.69</v>
      </c>
      <c r="J315" s="12">
        <v>12575.69</v>
      </c>
      <c r="K315" s="12">
        <v>0</v>
      </c>
      <c r="L315" s="12"/>
    </row>
    <row r="316" spans="1:12" s="1" customFormat="1" x14ac:dyDescent="0.2">
      <c r="A316" s="4"/>
      <c r="B316" s="8"/>
      <c r="C316" s="45">
        <v>32</v>
      </c>
      <c r="D316" s="4" t="s">
        <v>14</v>
      </c>
      <c r="E316" s="5">
        <v>0</v>
      </c>
      <c r="F316" s="5"/>
      <c r="G316" s="5"/>
      <c r="H316" s="5"/>
      <c r="I316" s="39">
        <f t="shared" si="4"/>
        <v>4500</v>
      </c>
      <c r="J316" s="5">
        <v>4500</v>
      </c>
      <c r="K316" s="5">
        <v>0</v>
      </c>
      <c r="L316" s="5">
        <v>0</v>
      </c>
    </row>
    <row r="317" spans="1:12" x14ac:dyDescent="0.2">
      <c r="A317" s="10"/>
      <c r="B317" s="89"/>
      <c r="C317" s="47">
        <v>321</v>
      </c>
      <c r="D317" s="10" t="s">
        <v>15</v>
      </c>
      <c r="E317" s="12">
        <v>0</v>
      </c>
      <c r="F317" s="12"/>
      <c r="G317" s="12"/>
      <c r="H317" s="12"/>
      <c r="I317" s="39">
        <f t="shared" si="4"/>
        <v>4500</v>
      </c>
      <c r="J317" s="12">
        <v>4500</v>
      </c>
      <c r="K317" s="12"/>
      <c r="L317" s="12"/>
    </row>
    <row r="318" spans="1:12" s="1" customFormat="1" ht="25.5" x14ac:dyDescent="0.2">
      <c r="A318" s="4"/>
      <c r="B318" s="8">
        <v>51100</v>
      </c>
      <c r="C318" s="61" t="s">
        <v>100</v>
      </c>
      <c r="D318" s="4" t="s">
        <v>162</v>
      </c>
      <c r="E318" s="5">
        <v>0</v>
      </c>
      <c r="F318" s="5"/>
      <c r="G318" s="5"/>
      <c r="H318" s="5"/>
      <c r="I318" s="39">
        <f t="shared" si="4"/>
        <v>35920</v>
      </c>
      <c r="J318" s="5">
        <f>J320+J324</f>
        <v>35920</v>
      </c>
      <c r="K318" s="5">
        <v>0</v>
      </c>
      <c r="L318" s="5"/>
    </row>
    <row r="319" spans="1:12" s="1" customFormat="1" x14ac:dyDescent="0.2">
      <c r="A319" s="4"/>
      <c r="B319" s="8"/>
      <c r="C319" s="45">
        <v>3</v>
      </c>
      <c r="D319" s="4" t="s">
        <v>11</v>
      </c>
      <c r="E319" s="5">
        <v>0</v>
      </c>
      <c r="F319" s="5"/>
      <c r="G319" s="5"/>
      <c r="H319" s="5"/>
      <c r="I319" s="39">
        <f t="shared" si="4"/>
        <v>0</v>
      </c>
      <c r="J319" s="5">
        <v>0</v>
      </c>
      <c r="K319" s="5"/>
      <c r="L319" s="5"/>
    </row>
    <row r="320" spans="1:12" s="1" customFormat="1" x14ac:dyDescent="0.2">
      <c r="A320" s="4"/>
      <c r="B320" s="8"/>
      <c r="C320" s="45">
        <v>31</v>
      </c>
      <c r="D320" s="4" t="s">
        <v>12</v>
      </c>
      <c r="E320" s="5">
        <v>0</v>
      </c>
      <c r="F320" s="5"/>
      <c r="G320" s="5"/>
      <c r="H320" s="5"/>
      <c r="I320" s="39">
        <f t="shared" si="4"/>
        <v>34920</v>
      </c>
      <c r="J320" s="5">
        <f>SUM(J321:J323)</f>
        <v>34920</v>
      </c>
      <c r="K320" s="5">
        <v>0</v>
      </c>
      <c r="L320" s="5">
        <v>0</v>
      </c>
    </row>
    <row r="321" spans="1:12" x14ac:dyDescent="0.2">
      <c r="A321" s="10"/>
      <c r="B321" s="89"/>
      <c r="C321" s="47">
        <v>311</v>
      </c>
      <c r="D321" s="10" t="s">
        <v>86</v>
      </c>
      <c r="E321" s="12">
        <v>0</v>
      </c>
      <c r="F321" s="12"/>
      <c r="G321" s="12"/>
      <c r="H321" s="12"/>
      <c r="I321" s="39">
        <f t="shared" si="4"/>
        <v>27409.040000000001</v>
      </c>
      <c r="J321" s="12">
        <v>27409.040000000001</v>
      </c>
      <c r="K321" s="12"/>
      <c r="L321" s="12"/>
    </row>
    <row r="322" spans="1:12" x14ac:dyDescent="0.2">
      <c r="A322" s="10"/>
      <c r="B322" s="89"/>
      <c r="C322" s="47">
        <v>312</v>
      </c>
      <c r="D322" s="10" t="s">
        <v>19</v>
      </c>
      <c r="E322" s="12">
        <v>0</v>
      </c>
      <c r="F322" s="12"/>
      <c r="G322" s="12"/>
      <c r="H322" s="12"/>
      <c r="I322" s="39">
        <f t="shared" si="4"/>
        <v>3000</v>
      </c>
      <c r="J322" s="12">
        <v>3000</v>
      </c>
      <c r="K322" s="12"/>
      <c r="L322" s="12"/>
    </row>
    <row r="323" spans="1:12" x14ac:dyDescent="0.2">
      <c r="A323" s="10"/>
      <c r="B323" s="89"/>
      <c r="C323" s="47">
        <v>313</v>
      </c>
      <c r="D323" s="10" t="s">
        <v>126</v>
      </c>
      <c r="E323" s="12">
        <v>0</v>
      </c>
      <c r="F323" s="12"/>
      <c r="G323" s="12"/>
      <c r="H323" s="12"/>
      <c r="I323" s="39">
        <f t="shared" si="4"/>
        <v>4510.96</v>
      </c>
      <c r="J323" s="12">
        <v>4510.96</v>
      </c>
      <c r="K323" s="12"/>
      <c r="L323" s="12">
        <v>0</v>
      </c>
    </row>
    <row r="324" spans="1:12" s="1" customFormat="1" x14ac:dyDescent="0.2">
      <c r="A324" s="4"/>
      <c r="B324" s="8"/>
      <c r="C324" s="45">
        <v>32</v>
      </c>
      <c r="D324" s="4" t="s">
        <v>14</v>
      </c>
      <c r="E324" s="5">
        <v>0</v>
      </c>
      <c r="F324" s="5"/>
      <c r="G324" s="5"/>
      <c r="H324" s="5"/>
      <c r="I324" s="39">
        <f t="shared" si="4"/>
        <v>1000</v>
      </c>
      <c r="J324" s="5">
        <v>1000</v>
      </c>
      <c r="K324" s="5">
        <v>0</v>
      </c>
      <c r="L324" s="5">
        <v>0</v>
      </c>
    </row>
    <row r="325" spans="1:12" x14ac:dyDescent="0.2">
      <c r="A325" s="10"/>
      <c r="B325" s="89"/>
      <c r="C325" s="47">
        <v>321</v>
      </c>
      <c r="D325" s="10" t="s">
        <v>15</v>
      </c>
      <c r="E325" s="12">
        <v>0</v>
      </c>
      <c r="F325" s="12"/>
      <c r="G325" s="12"/>
      <c r="H325" s="12"/>
      <c r="I325" s="39">
        <f t="shared" si="4"/>
        <v>1000</v>
      </c>
      <c r="J325" s="12">
        <v>1000</v>
      </c>
      <c r="K325" s="12"/>
      <c r="L325" s="12"/>
    </row>
    <row r="326" spans="1:12" x14ac:dyDescent="0.2">
      <c r="A326" s="10"/>
      <c r="B326" s="89"/>
      <c r="C326" s="47"/>
      <c r="D326" s="10"/>
      <c r="E326" s="12"/>
      <c r="F326" s="12"/>
      <c r="G326" s="12"/>
      <c r="H326" s="12"/>
      <c r="I326" s="39">
        <f t="shared" si="4"/>
        <v>0</v>
      </c>
      <c r="J326" s="12"/>
      <c r="K326" s="12"/>
      <c r="L326" s="12"/>
    </row>
    <row r="327" spans="1:12" x14ac:dyDescent="0.2">
      <c r="A327" s="10"/>
      <c r="B327" s="89"/>
      <c r="C327" s="47"/>
      <c r="D327" s="10"/>
      <c r="E327" s="12"/>
      <c r="F327" s="12"/>
      <c r="G327" s="12"/>
      <c r="H327" s="12"/>
      <c r="I327" s="39">
        <f t="shared" si="4"/>
        <v>0</v>
      </c>
      <c r="J327" s="12"/>
      <c r="K327" s="12"/>
      <c r="L327" s="12"/>
    </row>
    <row r="328" spans="1:12" x14ac:dyDescent="0.2">
      <c r="A328" s="10"/>
      <c r="B328" s="89"/>
      <c r="C328" s="47"/>
      <c r="D328" s="10" t="s">
        <v>26</v>
      </c>
      <c r="E328" s="12">
        <f>SUM(E17+E62+E71+E209+E221+E241+E252+E290+E281)</f>
        <v>12209640</v>
      </c>
      <c r="F328" s="12">
        <f>F290+F281+F252+F241+F221+F209+F71+F62+F17</f>
        <v>13922092</v>
      </c>
      <c r="G328" s="12">
        <f>SUM(G17+G62+G71+G209+G221+G241+G252+G290)</f>
        <v>13387791.859999999</v>
      </c>
      <c r="H328" s="12">
        <f>SUM(H17+H62+H71+H209+H221+H241+H252+H290)</f>
        <v>14530059.149999999</v>
      </c>
      <c r="I328" s="39">
        <f t="shared" si="4"/>
        <v>1250155.8400000017</v>
      </c>
      <c r="J328" s="5">
        <f>SUM(J17+J62+J71+J209+J221+J241+J252+J290+J308)</f>
        <v>15780214.99</v>
      </c>
      <c r="K328" s="12">
        <f>SUM(K17+K62+K71+K209+K221+K241+K252+K290)</f>
        <v>12927855</v>
      </c>
      <c r="L328" s="12">
        <f>SUM(L17+L62+L71+L209+L221+L241+L252+L290)</f>
        <v>12927855</v>
      </c>
    </row>
    <row r="329" spans="1:12" x14ac:dyDescent="0.2">
      <c r="A329" s="10"/>
      <c r="B329" s="8"/>
      <c r="C329" s="47"/>
      <c r="D329" s="10"/>
      <c r="E329" s="11"/>
      <c r="F329" s="11"/>
      <c r="G329" s="11"/>
      <c r="H329" s="11"/>
      <c r="I329" s="39">
        <f t="shared" si="4"/>
        <v>0</v>
      </c>
      <c r="J329" s="11"/>
      <c r="K329" s="11"/>
      <c r="L329" s="11"/>
    </row>
    <row r="330" spans="1:12" customFormat="1" ht="51.75" customHeight="1" x14ac:dyDescent="0.2">
      <c r="A330" s="139" t="s">
        <v>262</v>
      </c>
      <c r="B330" s="139"/>
      <c r="C330" s="139"/>
      <c r="D330" s="139"/>
      <c r="E330" s="139"/>
      <c r="F330" s="99"/>
      <c r="G330" s="99" t="s">
        <v>221</v>
      </c>
      <c r="H330" s="99"/>
      <c r="I330" s="99"/>
      <c r="J330" s="99"/>
    </row>
    <row r="331" spans="1:12" x14ac:dyDescent="0.2">
      <c r="A331" s="43"/>
      <c r="B331" s="82"/>
      <c r="C331" s="56"/>
      <c r="D331" s="43"/>
      <c r="E331" s="32"/>
      <c r="F331" s="32"/>
      <c r="G331" s="32"/>
      <c r="H331" s="32"/>
      <c r="I331" s="48"/>
      <c r="J331" s="32"/>
      <c r="K331" s="32"/>
      <c r="L331" s="32"/>
    </row>
    <row r="332" spans="1:12" x14ac:dyDescent="0.2">
      <c r="C332" s="56"/>
    </row>
    <row r="333" spans="1:12" x14ac:dyDescent="0.2">
      <c r="C333" s="56"/>
    </row>
    <row r="334" spans="1:12" x14ac:dyDescent="0.2">
      <c r="C334" s="56"/>
    </row>
  </sheetData>
  <mergeCells count="3">
    <mergeCell ref="A330:E330"/>
    <mergeCell ref="B8:C8"/>
    <mergeCell ref="B9:C9"/>
  </mergeCells>
  <phoneticPr fontId="0" type="noConversion"/>
  <pageMargins left="0.7" right="0.7" top="0.75" bottom="0.75" header="0.3" footer="0.3"/>
  <pageSetup paperSize="9" scale="60" fitToHeight="0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E39" sqref="E39"/>
    </sheetView>
  </sheetViews>
  <sheetFormatPr defaultColWidth="11.42578125" defaultRowHeight="12.75" x14ac:dyDescent="0.2"/>
  <cols>
    <col min="1" max="1" width="4.28515625" style="100" customWidth="1"/>
    <col min="2" max="2" width="7.5703125" style="100" customWidth="1"/>
    <col min="3" max="3" width="7.7109375" style="100" customWidth="1"/>
    <col min="4" max="4" width="5.28515625" style="127" customWidth="1"/>
    <col min="5" max="5" width="40.140625" style="100" customWidth="1"/>
    <col min="6" max="6" width="15.85546875" style="100" customWidth="1"/>
    <col min="7" max="7" width="15.85546875" style="135" customWidth="1"/>
    <col min="8" max="8" width="17.28515625" style="100" customWidth="1"/>
    <col min="9" max="9" width="16.7109375" style="100" customWidth="1"/>
    <col min="10" max="10" width="11.42578125" style="100"/>
    <col min="11" max="11" width="16.28515625" style="100" bestFit="1" customWidth="1"/>
    <col min="12" max="12" width="21.7109375" style="100" bestFit="1" customWidth="1"/>
    <col min="13" max="257" width="11.42578125" style="100"/>
    <col min="258" max="259" width="4.28515625" style="100" customWidth="1"/>
    <col min="260" max="260" width="5.5703125" style="100" customWidth="1"/>
    <col min="261" max="261" width="5.28515625" style="100" customWidth="1"/>
    <col min="262" max="262" width="44.7109375" style="100" customWidth="1"/>
    <col min="263" max="263" width="15.85546875" style="100" bestFit="1" customWidth="1"/>
    <col min="264" max="264" width="17.28515625" style="100" customWidth="1"/>
    <col min="265" max="265" width="16.7109375" style="100" customWidth="1"/>
    <col min="266" max="266" width="11.42578125" style="100"/>
    <col min="267" max="267" width="16.28515625" style="100" bestFit="1" customWidth="1"/>
    <col min="268" max="268" width="21.7109375" style="100" bestFit="1" customWidth="1"/>
    <col min="269" max="513" width="11.42578125" style="100"/>
    <col min="514" max="515" width="4.28515625" style="100" customWidth="1"/>
    <col min="516" max="516" width="5.5703125" style="100" customWidth="1"/>
    <col min="517" max="517" width="5.28515625" style="100" customWidth="1"/>
    <col min="518" max="518" width="44.7109375" style="100" customWidth="1"/>
    <col min="519" max="519" width="15.85546875" style="100" bestFit="1" customWidth="1"/>
    <col min="520" max="520" width="17.28515625" style="100" customWidth="1"/>
    <col min="521" max="521" width="16.7109375" style="100" customWidth="1"/>
    <col min="522" max="522" width="11.42578125" style="100"/>
    <col min="523" max="523" width="16.28515625" style="100" bestFit="1" customWidth="1"/>
    <col min="524" max="524" width="21.7109375" style="100" bestFit="1" customWidth="1"/>
    <col min="525" max="769" width="11.42578125" style="100"/>
    <col min="770" max="771" width="4.28515625" style="100" customWidth="1"/>
    <col min="772" max="772" width="5.5703125" style="100" customWidth="1"/>
    <col min="773" max="773" width="5.28515625" style="100" customWidth="1"/>
    <col min="774" max="774" width="44.7109375" style="100" customWidth="1"/>
    <col min="775" max="775" width="15.85546875" style="100" bestFit="1" customWidth="1"/>
    <col min="776" max="776" width="17.28515625" style="100" customWidth="1"/>
    <col min="777" max="777" width="16.7109375" style="100" customWidth="1"/>
    <col min="778" max="778" width="11.42578125" style="100"/>
    <col min="779" max="779" width="16.28515625" style="100" bestFit="1" customWidth="1"/>
    <col min="780" max="780" width="21.7109375" style="100" bestFit="1" customWidth="1"/>
    <col min="781" max="1025" width="11.42578125" style="100"/>
    <col min="1026" max="1027" width="4.28515625" style="100" customWidth="1"/>
    <col min="1028" max="1028" width="5.5703125" style="100" customWidth="1"/>
    <col min="1029" max="1029" width="5.28515625" style="100" customWidth="1"/>
    <col min="1030" max="1030" width="44.7109375" style="100" customWidth="1"/>
    <col min="1031" max="1031" width="15.85546875" style="100" bestFit="1" customWidth="1"/>
    <col min="1032" max="1032" width="17.28515625" style="100" customWidth="1"/>
    <col min="1033" max="1033" width="16.7109375" style="100" customWidth="1"/>
    <col min="1034" max="1034" width="11.42578125" style="100"/>
    <col min="1035" max="1035" width="16.28515625" style="100" bestFit="1" customWidth="1"/>
    <col min="1036" max="1036" width="21.7109375" style="100" bestFit="1" customWidth="1"/>
    <col min="1037" max="1281" width="11.42578125" style="100"/>
    <col min="1282" max="1283" width="4.28515625" style="100" customWidth="1"/>
    <col min="1284" max="1284" width="5.5703125" style="100" customWidth="1"/>
    <col min="1285" max="1285" width="5.28515625" style="100" customWidth="1"/>
    <col min="1286" max="1286" width="44.7109375" style="100" customWidth="1"/>
    <col min="1287" max="1287" width="15.85546875" style="100" bestFit="1" customWidth="1"/>
    <col min="1288" max="1288" width="17.28515625" style="100" customWidth="1"/>
    <col min="1289" max="1289" width="16.7109375" style="100" customWidth="1"/>
    <col min="1290" max="1290" width="11.42578125" style="100"/>
    <col min="1291" max="1291" width="16.28515625" style="100" bestFit="1" customWidth="1"/>
    <col min="1292" max="1292" width="21.7109375" style="100" bestFit="1" customWidth="1"/>
    <col min="1293" max="1537" width="11.42578125" style="100"/>
    <col min="1538" max="1539" width="4.28515625" style="100" customWidth="1"/>
    <col min="1540" max="1540" width="5.5703125" style="100" customWidth="1"/>
    <col min="1541" max="1541" width="5.28515625" style="100" customWidth="1"/>
    <col min="1542" max="1542" width="44.7109375" style="100" customWidth="1"/>
    <col min="1543" max="1543" width="15.85546875" style="100" bestFit="1" customWidth="1"/>
    <col min="1544" max="1544" width="17.28515625" style="100" customWidth="1"/>
    <col min="1545" max="1545" width="16.7109375" style="100" customWidth="1"/>
    <col min="1546" max="1546" width="11.42578125" style="100"/>
    <col min="1547" max="1547" width="16.28515625" style="100" bestFit="1" customWidth="1"/>
    <col min="1548" max="1548" width="21.7109375" style="100" bestFit="1" customWidth="1"/>
    <col min="1549" max="1793" width="11.42578125" style="100"/>
    <col min="1794" max="1795" width="4.28515625" style="100" customWidth="1"/>
    <col min="1796" max="1796" width="5.5703125" style="100" customWidth="1"/>
    <col min="1797" max="1797" width="5.28515625" style="100" customWidth="1"/>
    <col min="1798" max="1798" width="44.7109375" style="100" customWidth="1"/>
    <col min="1799" max="1799" width="15.85546875" style="100" bestFit="1" customWidth="1"/>
    <col min="1800" max="1800" width="17.28515625" style="100" customWidth="1"/>
    <col min="1801" max="1801" width="16.7109375" style="100" customWidth="1"/>
    <col min="1802" max="1802" width="11.42578125" style="100"/>
    <col min="1803" max="1803" width="16.28515625" style="100" bestFit="1" customWidth="1"/>
    <col min="1804" max="1804" width="21.7109375" style="100" bestFit="1" customWidth="1"/>
    <col min="1805" max="2049" width="11.42578125" style="100"/>
    <col min="2050" max="2051" width="4.28515625" style="100" customWidth="1"/>
    <col min="2052" max="2052" width="5.5703125" style="100" customWidth="1"/>
    <col min="2053" max="2053" width="5.28515625" style="100" customWidth="1"/>
    <col min="2054" max="2054" width="44.7109375" style="100" customWidth="1"/>
    <col min="2055" max="2055" width="15.85546875" style="100" bestFit="1" customWidth="1"/>
    <col min="2056" max="2056" width="17.28515625" style="100" customWidth="1"/>
    <col min="2057" max="2057" width="16.7109375" style="100" customWidth="1"/>
    <col min="2058" max="2058" width="11.42578125" style="100"/>
    <col min="2059" max="2059" width="16.28515625" style="100" bestFit="1" customWidth="1"/>
    <col min="2060" max="2060" width="21.7109375" style="100" bestFit="1" customWidth="1"/>
    <col min="2061" max="2305" width="11.42578125" style="100"/>
    <col min="2306" max="2307" width="4.28515625" style="100" customWidth="1"/>
    <col min="2308" max="2308" width="5.5703125" style="100" customWidth="1"/>
    <col min="2309" max="2309" width="5.28515625" style="100" customWidth="1"/>
    <col min="2310" max="2310" width="44.7109375" style="100" customWidth="1"/>
    <col min="2311" max="2311" width="15.85546875" style="100" bestFit="1" customWidth="1"/>
    <col min="2312" max="2312" width="17.28515625" style="100" customWidth="1"/>
    <col min="2313" max="2313" width="16.7109375" style="100" customWidth="1"/>
    <col min="2314" max="2314" width="11.42578125" style="100"/>
    <col min="2315" max="2315" width="16.28515625" style="100" bestFit="1" customWidth="1"/>
    <col min="2316" max="2316" width="21.7109375" style="100" bestFit="1" customWidth="1"/>
    <col min="2317" max="2561" width="11.42578125" style="100"/>
    <col min="2562" max="2563" width="4.28515625" style="100" customWidth="1"/>
    <col min="2564" max="2564" width="5.5703125" style="100" customWidth="1"/>
    <col min="2565" max="2565" width="5.28515625" style="100" customWidth="1"/>
    <col min="2566" max="2566" width="44.7109375" style="100" customWidth="1"/>
    <col min="2567" max="2567" width="15.85546875" style="100" bestFit="1" customWidth="1"/>
    <col min="2568" max="2568" width="17.28515625" style="100" customWidth="1"/>
    <col min="2569" max="2569" width="16.7109375" style="100" customWidth="1"/>
    <col min="2570" max="2570" width="11.42578125" style="100"/>
    <col min="2571" max="2571" width="16.28515625" style="100" bestFit="1" customWidth="1"/>
    <col min="2572" max="2572" width="21.7109375" style="100" bestFit="1" customWidth="1"/>
    <col min="2573" max="2817" width="11.42578125" style="100"/>
    <col min="2818" max="2819" width="4.28515625" style="100" customWidth="1"/>
    <col min="2820" max="2820" width="5.5703125" style="100" customWidth="1"/>
    <col min="2821" max="2821" width="5.28515625" style="100" customWidth="1"/>
    <col min="2822" max="2822" width="44.7109375" style="100" customWidth="1"/>
    <col min="2823" max="2823" width="15.85546875" style="100" bestFit="1" customWidth="1"/>
    <col min="2824" max="2824" width="17.28515625" style="100" customWidth="1"/>
    <col min="2825" max="2825" width="16.7109375" style="100" customWidth="1"/>
    <col min="2826" max="2826" width="11.42578125" style="100"/>
    <col min="2827" max="2827" width="16.28515625" style="100" bestFit="1" customWidth="1"/>
    <col min="2828" max="2828" width="21.7109375" style="100" bestFit="1" customWidth="1"/>
    <col min="2829" max="3073" width="11.42578125" style="100"/>
    <col min="3074" max="3075" width="4.28515625" style="100" customWidth="1"/>
    <col min="3076" max="3076" width="5.5703125" style="100" customWidth="1"/>
    <col min="3077" max="3077" width="5.28515625" style="100" customWidth="1"/>
    <col min="3078" max="3078" width="44.7109375" style="100" customWidth="1"/>
    <col min="3079" max="3079" width="15.85546875" style="100" bestFit="1" customWidth="1"/>
    <col min="3080" max="3080" width="17.28515625" style="100" customWidth="1"/>
    <col min="3081" max="3081" width="16.7109375" style="100" customWidth="1"/>
    <col min="3082" max="3082" width="11.42578125" style="100"/>
    <col min="3083" max="3083" width="16.28515625" style="100" bestFit="1" customWidth="1"/>
    <col min="3084" max="3084" width="21.7109375" style="100" bestFit="1" customWidth="1"/>
    <col min="3085" max="3329" width="11.42578125" style="100"/>
    <col min="3330" max="3331" width="4.28515625" style="100" customWidth="1"/>
    <col min="3332" max="3332" width="5.5703125" style="100" customWidth="1"/>
    <col min="3333" max="3333" width="5.28515625" style="100" customWidth="1"/>
    <col min="3334" max="3334" width="44.7109375" style="100" customWidth="1"/>
    <col min="3335" max="3335" width="15.85546875" style="100" bestFit="1" customWidth="1"/>
    <col min="3336" max="3336" width="17.28515625" style="100" customWidth="1"/>
    <col min="3337" max="3337" width="16.7109375" style="100" customWidth="1"/>
    <col min="3338" max="3338" width="11.42578125" style="100"/>
    <col min="3339" max="3339" width="16.28515625" style="100" bestFit="1" customWidth="1"/>
    <col min="3340" max="3340" width="21.7109375" style="100" bestFit="1" customWidth="1"/>
    <col min="3341" max="3585" width="11.42578125" style="100"/>
    <col min="3586" max="3587" width="4.28515625" style="100" customWidth="1"/>
    <col min="3588" max="3588" width="5.5703125" style="100" customWidth="1"/>
    <col min="3589" max="3589" width="5.28515625" style="100" customWidth="1"/>
    <col min="3590" max="3590" width="44.7109375" style="100" customWidth="1"/>
    <col min="3591" max="3591" width="15.85546875" style="100" bestFit="1" customWidth="1"/>
    <col min="3592" max="3592" width="17.28515625" style="100" customWidth="1"/>
    <col min="3593" max="3593" width="16.7109375" style="100" customWidth="1"/>
    <col min="3594" max="3594" width="11.42578125" style="100"/>
    <col min="3595" max="3595" width="16.28515625" style="100" bestFit="1" customWidth="1"/>
    <col min="3596" max="3596" width="21.7109375" style="100" bestFit="1" customWidth="1"/>
    <col min="3597" max="3841" width="11.42578125" style="100"/>
    <col min="3842" max="3843" width="4.28515625" style="100" customWidth="1"/>
    <col min="3844" max="3844" width="5.5703125" style="100" customWidth="1"/>
    <col min="3845" max="3845" width="5.28515625" style="100" customWidth="1"/>
    <col min="3846" max="3846" width="44.7109375" style="100" customWidth="1"/>
    <col min="3847" max="3847" width="15.85546875" style="100" bestFit="1" customWidth="1"/>
    <col min="3848" max="3848" width="17.28515625" style="100" customWidth="1"/>
    <col min="3849" max="3849" width="16.7109375" style="100" customWidth="1"/>
    <col min="3850" max="3850" width="11.42578125" style="100"/>
    <col min="3851" max="3851" width="16.28515625" style="100" bestFit="1" customWidth="1"/>
    <col min="3852" max="3852" width="21.7109375" style="100" bestFit="1" customWidth="1"/>
    <col min="3853" max="4097" width="11.42578125" style="100"/>
    <col min="4098" max="4099" width="4.28515625" style="100" customWidth="1"/>
    <col min="4100" max="4100" width="5.5703125" style="100" customWidth="1"/>
    <col min="4101" max="4101" width="5.28515625" style="100" customWidth="1"/>
    <col min="4102" max="4102" width="44.7109375" style="100" customWidth="1"/>
    <col min="4103" max="4103" width="15.85546875" style="100" bestFit="1" customWidth="1"/>
    <col min="4104" max="4104" width="17.28515625" style="100" customWidth="1"/>
    <col min="4105" max="4105" width="16.7109375" style="100" customWidth="1"/>
    <col min="4106" max="4106" width="11.42578125" style="100"/>
    <col min="4107" max="4107" width="16.28515625" style="100" bestFit="1" customWidth="1"/>
    <col min="4108" max="4108" width="21.7109375" style="100" bestFit="1" customWidth="1"/>
    <col min="4109" max="4353" width="11.42578125" style="100"/>
    <col min="4354" max="4355" width="4.28515625" style="100" customWidth="1"/>
    <col min="4356" max="4356" width="5.5703125" style="100" customWidth="1"/>
    <col min="4357" max="4357" width="5.28515625" style="100" customWidth="1"/>
    <col min="4358" max="4358" width="44.7109375" style="100" customWidth="1"/>
    <col min="4359" max="4359" width="15.85546875" style="100" bestFit="1" customWidth="1"/>
    <col min="4360" max="4360" width="17.28515625" style="100" customWidth="1"/>
    <col min="4361" max="4361" width="16.7109375" style="100" customWidth="1"/>
    <col min="4362" max="4362" width="11.42578125" style="100"/>
    <col min="4363" max="4363" width="16.28515625" style="100" bestFit="1" customWidth="1"/>
    <col min="4364" max="4364" width="21.7109375" style="100" bestFit="1" customWidth="1"/>
    <col min="4365" max="4609" width="11.42578125" style="100"/>
    <col min="4610" max="4611" width="4.28515625" style="100" customWidth="1"/>
    <col min="4612" max="4612" width="5.5703125" style="100" customWidth="1"/>
    <col min="4613" max="4613" width="5.28515625" style="100" customWidth="1"/>
    <col min="4614" max="4614" width="44.7109375" style="100" customWidth="1"/>
    <col min="4615" max="4615" width="15.85546875" style="100" bestFit="1" customWidth="1"/>
    <col min="4616" max="4616" width="17.28515625" style="100" customWidth="1"/>
    <col min="4617" max="4617" width="16.7109375" style="100" customWidth="1"/>
    <col min="4618" max="4618" width="11.42578125" style="100"/>
    <col min="4619" max="4619" width="16.28515625" style="100" bestFit="1" customWidth="1"/>
    <col min="4620" max="4620" width="21.7109375" style="100" bestFit="1" customWidth="1"/>
    <col min="4621" max="4865" width="11.42578125" style="100"/>
    <col min="4866" max="4867" width="4.28515625" style="100" customWidth="1"/>
    <col min="4868" max="4868" width="5.5703125" style="100" customWidth="1"/>
    <col min="4869" max="4869" width="5.28515625" style="100" customWidth="1"/>
    <col min="4870" max="4870" width="44.7109375" style="100" customWidth="1"/>
    <col min="4871" max="4871" width="15.85546875" style="100" bestFit="1" customWidth="1"/>
    <col min="4872" max="4872" width="17.28515625" style="100" customWidth="1"/>
    <col min="4873" max="4873" width="16.7109375" style="100" customWidth="1"/>
    <col min="4874" max="4874" width="11.42578125" style="100"/>
    <col min="4875" max="4875" width="16.28515625" style="100" bestFit="1" customWidth="1"/>
    <col min="4876" max="4876" width="21.7109375" style="100" bestFit="1" customWidth="1"/>
    <col min="4877" max="5121" width="11.42578125" style="100"/>
    <col min="5122" max="5123" width="4.28515625" style="100" customWidth="1"/>
    <col min="5124" max="5124" width="5.5703125" style="100" customWidth="1"/>
    <col min="5125" max="5125" width="5.28515625" style="100" customWidth="1"/>
    <col min="5126" max="5126" width="44.7109375" style="100" customWidth="1"/>
    <col min="5127" max="5127" width="15.85546875" style="100" bestFit="1" customWidth="1"/>
    <col min="5128" max="5128" width="17.28515625" style="100" customWidth="1"/>
    <col min="5129" max="5129" width="16.7109375" style="100" customWidth="1"/>
    <col min="5130" max="5130" width="11.42578125" style="100"/>
    <col min="5131" max="5131" width="16.28515625" style="100" bestFit="1" customWidth="1"/>
    <col min="5132" max="5132" width="21.7109375" style="100" bestFit="1" customWidth="1"/>
    <col min="5133" max="5377" width="11.42578125" style="100"/>
    <col min="5378" max="5379" width="4.28515625" style="100" customWidth="1"/>
    <col min="5380" max="5380" width="5.5703125" style="100" customWidth="1"/>
    <col min="5381" max="5381" width="5.28515625" style="100" customWidth="1"/>
    <col min="5382" max="5382" width="44.7109375" style="100" customWidth="1"/>
    <col min="5383" max="5383" width="15.85546875" style="100" bestFit="1" customWidth="1"/>
    <col min="5384" max="5384" width="17.28515625" style="100" customWidth="1"/>
    <col min="5385" max="5385" width="16.7109375" style="100" customWidth="1"/>
    <col min="5386" max="5386" width="11.42578125" style="100"/>
    <col min="5387" max="5387" width="16.28515625" style="100" bestFit="1" customWidth="1"/>
    <col min="5388" max="5388" width="21.7109375" style="100" bestFit="1" customWidth="1"/>
    <col min="5389" max="5633" width="11.42578125" style="100"/>
    <col min="5634" max="5635" width="4.28515625" style="100" customWidth="1"/>
    <col min="5636" max="5636" width="5.5703125" style="100" customWidth="1"/>
    <col min="5637" max="5637" width="5.28515625" style="100" customWidth="1"/>
    <col min="5638" max="5638" width="44.7109375" style="100" customWidth="1"/>
    <col min="5639" max="5639" width="15.85546875" style="100" bestFit="1" customWidth="1"/>
    <col min="5640" max="5640" width="17.28515625" style="100" customWidth="1"/>
    <col min="5641" max="5641" width="16.7109375" style="100" customWidth="1"/>
    <col min="5642" max="5642" width="11.42578125" style="100"/>
    <col min="5643" max="5643" width="16.28515625" style="100" bestFit="1" customWidth="1"/>
    <col min="5644" max="5644" width="21.7109375" style="100" bestFit="1" customWidth="1"/>
    <col min="5645" max="5889" width="11.42578125" style="100"/>
    <col min="5890" max="5891" width="4.28515625" style="100" customWidth="1"/>
    <col min="5892" max="5892" width="5.5703125" style="100" customWidth="1"/>
    <col min="5893" max="5893" width="5.28515625" style="100" customWidth="1"/>
    <col min="5894" max="5894" width="44.7109375" style="100" customWidth="1"/>
    <col min="5895" max="5895" width="15.85546875" style="100" bestFit="1" customWidth="1"/>
    <col min="5896" max="5896" width="17.28515625" style="100" customWidth="1"/>
    <col min="5897" max="5897" width="16.7109375" style="100" customWidth="1"/>
    <col min="5898" max="5898" width="11.42578125" style="100"/>
    <col min="5899" max="5899" width="16.28515625" style="100" bestFit="1" customWidth="1"/>
    <col min="5900" max="5900" width="21.7109375" style="100" bestFit="1" customWidth="1"/>
    <col min="5901" max="6145" width="11.42578125" style="100"/>
    <col min="6146" max="6147" width="4.28515625" style="100" customWidth="1"/>
    <col min="6148" max="6148" width="5.5703125" style="100" customWidth="1"/>
    <col min="6149" max="6149" width="5.28515625" style="100" customWidth="1"/>
    <col min="6150" max="6150" width="44.7109375" style="100" customWidth="1"/>
    <col min="6151" max="6151" width="15.85546875" style="100" bestFit="1" customWidth="1"/>
    <col min="6152" max="6152" width="17.28515625" style="100" customWidth="1"/>
    <col min="6153" max="6153" width="16.7109375" style="100" customWidth="1"/>
    <col min="6154" max="6154" width="11.42578125" style="100"/>
    <col min="6155" max="6155" width="16.28515625" style="100" bestFit="1" customWidth="1"/>
    <col min="6156" max="6156" width="21.7109375" style="100" bestFit="1" customWidth="1"/>
    <col min="6157" max="6401" width="11.42578125" style="100"/>
    <col min="6402" max="6403" width="4.28515625" style="100" customWidth="1"/>
    <col min="6404" max="6404" width="5.5703125" style="100" customWidth="1"/>
    <col min="6405" max="6405" width="5.28515625" style="100" customWidth="1"/>
    <col min="6406" max="6406" width="44.7109375" style="100" customWidth="1"/>
    <col min="6407" max="6407" width="15.85546875" style="100" bestFit="1" customWidth="1"/>
    <col min="6408" max="6408" width="17.28515625" style="100" customWidth="1"/>
    <col min="6409" max="6409" width="16.7109375" style="100" customWidth="1"/>
    <col min="6410" max="6410" width="11.42578125" style="100"/>
    <col min="6411" max="6411" width="16.28515625" style="100" bestFit="1" customWidth="1"/>
    <col min="6412" max="6412" width="21.7109375" style="100" bestFit="1" customWidth="1"/>
    <col min="6413" max="6657" width="11.42578125" style="100"/>
    <col min="6658" max="6659" width="4.28515625" style="100" customWidth="1"/>
    <col min="6660" max="6660" width="5.5703125" style="100" customWidth="1"/>
    <col min="6661" max="6661" width="5.28515625" style="100" customWidth="1"/>
    <col min="6662" max="6662" width="44.7109375" style="100" customWidth="1"/>
    <col min="6663" max="6663" width="15.85546875" style="100" bestFit="1" customWidth="1"/>
    <col min="6664" max="6664" width="17.28515625" style="100" customWidth="1"/>
    <col min="6665" max="6665" width="16.7109375" style="100" customWidth="1"/>
    <col min="6666" max="6666" width="11.42578125" style="100"/>
    <col min="6667" max="6667" width="16.28515625" style="100" bestFit="1" customWidth="1"/>
    <col min="6668" max="6668" width="21.7109375" style="100" bestFit="1" customWidth="1"/>
    <col min="6669" max="6913" width="11.42578125" style="100"/>
    <col min="6914" max="6915" width="4.28515625" style="100" customWidth="1"/>
    <col min="6916" max="6916" width="5.5703125" style="100" customWidth="1"/>
    <col min="6917" max="6917" width="5.28515625" style="100" customWidth="1"/>
    <col min="6918" max="6918" width="44.7109375" style="100" customWidth="1"/>
    <col min="6919" max="6919" width="15.85546875" style="100" bestFit="1" customWidth="1"/>
    <col min="6920" max="6920" width="17.28515625" style="100" customWidth="1"/>
    <col min="6921" max="6921" width="16.7109375" style="100" customWidth="1"/>
    <col min="6922" max="6922" width="11.42578125" style="100"/>
    <col min="6923" max="6923" width="16.28515625" style="100" bestFit="1" customWidth="1"/>
    <col min="6924" max="6924" width="21.7109375" style="100" bestFit="1" customWidth="1"/>
    <col min="6925" max="7169" width="11.42578125" style="100"/>
    <col min="7170" max="7171" width="4.28515625" style="100" customWidth="1"/>
    <col min="7172" max="7172" width="5.5703125" style="100" customWidth="1"/>
    <col min="7173" max="7173" width="5.28515625" style="100" customWidth="1"/>
    <col min="7174" max="7174" width="44.7109375" style="100" customWidth="1"/>
    <col min="7175" max="7175" width="15.85546875" style="100" bestFit="1" customWidth="1"/>
    <col min="7176" max="7176" width="17.28515625" style="100" customWidth="1"/>
    <col min="7177" max="7177" width="16.7109375" style="100" customWidth="1"/>
    <col min="7178" max="7178" width="11.42578125" style="100"/>
    <col min="7179" max="7179" width="16.28515625" style="100" bestFit="1" customWidth="1"/>
    <col min="7180" max="7180" width="21.7109375" style="100" bestFit="1" customWidth="1"/>
    <col min="7181" max="7425" width="11.42578125" style="100"/>
    <col min="7426" max="7427" width="4.28515625" style="100" customWidth="1"/>
    <col min="7428" max="7428" width="5.5703125" style="100" customWidth="1"/>
    <col min="7429" max="7429" width="5.28515625" style="100" customWidth="1"/>
    <col min="7430" max="7430" width="44.7109375" style="100" customWidth="1"/>
    <col min="7431" max="7431" width="15.85546875" style="100" bestFit="1" customWidth="1"/>
    <col min="7432" max="7432" width="17.28515625" style="100" customWidth="1"/>
    <col min="7433" max="7433" width="16.7109375" style="100" customWidth="1"/>
    <col min="7434" max="7434" width="11.42578125" style="100"/>
    <col min="7435" max="7435" width="16.28515625" style="100" bestFit="1" customWidth="1"/>
    <col min="7436" max="7436" width="21.7109375" style="100" bestFit="1" customWidth="1"/>
    <col min="7437" max="7681" width="11.42578125" style="100"/>
    <col min="7682" max="7683" width="4.28515625" style="100" customWidth="1"/>
    <col min="7684" max="7684" width="5.5703125" style="100" customWidth="1"/>
    <col min="7685" max="7685" width="5.28515625" style="100" customWidth="1"/>
    <col min="7686" max="7686" width="44.7109375" style="100" customWidth="1"/>
    <col min="7687" max="7687" width="15.85546875" style="100" bestFit="1" customWidth="1"/>
    <col min="7688" max="7688" width="17.28515625" style="100" customWidth="1"/>
    <col min="7689" max="7689" width="16.7109375" style="100" customWidth="1"/>
    <col min="7690" max="7690" width="11.42578125" style="100"/>
    <col min="7691" max="7691" width="16.28515625" style="100" bestFit="1" customWidth="1"/>
    <col min="7692" max="7692" width="21.7109375" style="100" bestFit="1" customWidth="1"/>
    <col min="7693" max="7937" width="11.42578125" style="100"/>
    <col min="7938" max="7939" width="4.28515625" style="100" customWidth="1"/>
    <col min="7940" max="7940" width="5.5703125" style="100" customWidth="1"/>
    <col min="7941" max="7941" width="5.28515625" style="100" customWidth="1"/>
    <col min="7942" max="7942" width="44.7109375" style="100" customWidth="1"/>
    <col min="7943" max="7943" width="15.85546875" style="100" bestFit="1" customWidth="1"/>
    <col min="7944" max="7944" width="17.28515625" style="100" customWidth="1"/>
    <col min="7945" max="7945" width="16.7109375" style="100" customWidth="1"/>
    <col min="7946" max="7946" width="11.42578125" style="100"/>
    <col min="7947" max="7947" width="16.28515625" style="100" bestFit="1" customWidth="1"/>
    <col min="7948" max="7948" width="21.7109375" style="100" bestFit="1" customWidth="1"/>
    <col min="7949" max="8193" width="11.42578125" style="100"/>
    <col min="8194" max="8195" width="4.28515625" style="100" customWidth="1"/>
    <col min="8196" max="8196" width="5.5703125" style="100" customWidth="1"/>
    <col min="8197" max="8197" width="5.28515625" style="100" customWidth="1"/>
    <col min="8198" max="8198" width="44.7109375" style="100" customWidth="1"/>
    <col min="8199" max="8199" width="15.85546875" style="100" bestFit="1" customWidth="1"/>
    <col min="8200" max="8200" width="17.28515625" style="100" customWidth="1"/>
    <col min="8201" max="8201" width="16.7109375" style="100" customWidth="1"/>
    <col min="8202" max="8202" width="11.42578125" style="100"/>
    <col min="8203" max="8203" width="16.28515625" style="100" bestFit="1" customWidth="1"/>
    <col min="8204" max="8204" width="21.7109375" style="100" bestFit="1" customWidth="1"/>
    <col min="8205" max="8449" width="11.42578125" style="100"/>
    <col min="8450" max="8451" width="4.28515625" style="100" customWidth="1"/>
    <col min="8452" max="8452" width="5.5703125" style="100" customWidth="1"/>
    <col min="8453" max="8453" width="5.28515625" style="100" customWidth="1"/>
    <col min="8454" max="8454" width="44.7109375" style="100" customWidth="1"/>
    <col min="8455" max="8455" width="15.85546875" style="100" bestFit="1" customWidth="1"/>
    <col min="8456" max="8456" width="17.28515625" style="100" customWidth="1"/>
    <col min="8457" max="8457" width="16.7109375" style="100" customWidth="1"/>
    <col min="8458" max="8458" width="11.42578125" style="100"/>
    <col min="8459" max="8459" width="16.28515625" style="100" bestFit="1" customWidth="1"/>
    <col min="8460" max="8460" width="21.7109375" style="100" bestFit="1" customWidth="1"/>
    <col min="8461" max="8705" width="11.42578125" style="100"/>
    <col min="8706" max="8707" width="4.28515625" style="100" customWidth="1"/>
    <col min="8708" max="8708" width="5.5703125" style="100" customWidth="1"/>
    <col min="8709" max="8709" width="5.28515625" style="100" customWidth="1"/>
    <col min="8710" max="8710" width="44.7109375" style="100" customWidth="1"/>
    <col min="8711" max="8711" width="15.85546875" style="100" bestFit="1" customWidth="1"/>
    <col min="8712" max="8712" width="17.28515625" style="100" customWidth="1"/>
    <col min="8713" max="8713" width="16.7109375" style="100" customWidth="1"/>
    <col min="8714" max="8714" width="11.42578125" style="100"/>
    <col min="8715" max="8715" width="16.28515625" style="100" bestFit="1" customWidth="1"/>
    <col min="8716" max="8716" width="21.7109375" style="100" bestFit="1" customWidth="1"/>
    <col min="8717" max="8961" width="11.42578125" style="100"/>
    <col min="8962" max="8963" width="4.28515625" style="100" customWidth="1"/>
    <col min="8964" max="8964" width="5.5703125" style="100" customWidth="1"/>
    <col min="8965" max="8965" width="5.28515625" style="100" customWidth="1"/>
    <col min="8966" max="8966" width="44.7109375" style="100" customWidth="1"/>
    <col min="8967" max="8967" width="15.85546875" style="100" bestFit="1" customWidth="1"/>
    <col min="8968" max="8968" width="17.28515625" style="100" customWidth="1"/>
    <col min="8969" max="8969" width="16.7109375" style="100" customWidth="1"/>
    <col min="8970" max="8970" width="11.42578125" style="100"/>
    <col min="8971" max="8971" width="16.28515625" style="100" bestFit="1" customWidth="1"/>
    <col min="8972" max="8972" width="21.7109375" style="100" bestFit="1" customWidth="1"/>
    <col min="8973" max="9217" width="11.42578125" style="100"/>
    <col min="9218" max="9219" width="4.28515625" style="100" customWidth="1"/>
    <col min="9220" max="9220" width="5.5703125" style="100" customWidth="1"/>
    <col min="9221" max="9221" width="5.28515625" style="100" customWidth="1"/>
    <col min="9222" max="9222" width="44.7109375" style="100" customWidth="1"/>
    <col min="9223" max="9223" width="15.85546875" style="100" bestFit="1" customWidth="1"/>
    <col min="9224" max="9224" width="17.28515625" style="100" customWidth="1"/>
    <col min="9225" max="9225" width="16.7109375" style="100" customWidth="1"/>
    <col min="9226" max="9226" width="11.42578125" style="100"/>
    <col min="9227" max="9227" width="16.28515625" style="100" bestFit="1" customWidth="1"/>
    <col min="9228" max="9228" width="21.7109375" style="100" bestFit="1" customWidth="1"/>
    <col min="9229" max="9473" width="11.42578125" style="100"/>
    <col min="9474" max="9475" width="4.28515625" style="100" customWidth="1"/>
    <col min="9476" max="9476" width="5.5703125" style="100" customWidth="1"/>
    <col min="9477" max="9477" width="5.28515625" style="100" customWidth="1"/>
    <col min="9478" max="9478" width="44.7109375" style="100" customWidth="1"/>
    <col min="9479" max="9479" width="15.85546875" style="100" bestFit="1" customWidth="1"/>
    <col min="9480" max="9480" width="17.28515625" style="100" customWidth="1"/>
    <col min="9481" max="9481" width="16.7109375" style="100" customWidth="1"/>
    <col min="9482" max="9482" width="11.42578125" style="100"/>
    <col min="9483" max="9483" width="16.28515625" style="100" bestFit="1" customWidth="1"/>
    <col min="9484" max="9484" width="21.7109375" style="100" bestFit="1" customWidth="1"/>
    <col min="9485" max="9729" width="11.42578125" style="100"/>
    <col min="9730" max="9731" width="4.28515625" style="100" customWidth="1"/>
    <col min="9732" max="9732" width="5.5703125" style="100" customWidth="1"/>
    <col min="9733" max="9733" width="5.28515625" style="100" customWidth="1"/>
    <col min="9734" max="9734" width="44.7109375" style="100" customWidth="1"/>
    <col min="9735" max="9735" width="15.85546875" style="100" bestFit="1" customWidth="1"/>
    <col min="9736" max="9736" width="17.28515625" style="100" customWidth="1"/>
    <col min="9737" max="9737" width="16.7109375" style="100" customWidth="1"/>
    <col min="9738" max="9738" width="11.42578125" style="100"/>
    <col min="9739" max="9739" width="16.28515625" style="100" bestFit="1" customWidth="1"/>
    <col min="9740" max="9740" width="21.7109375" style="100" bestFit="1" customWidth="1"/>
    <col min="9741" max="9985" width="11.42578125" style="100"/>
    <col min="9986" max="9987" width="4.28515625" style="100" customWidth="1"/>
    <col min="9988" max="9988" width="5.5703125" style="100" customWidth="1"/>
    <col min="9989" max="9989" width="5.28515625" style="100" customWidth="1"/>
    <col min="9990" max="9990" width="44.7109375" style="100" customWidth="1"/>
    <col min="9991" max="9991" width="15.85546875" style="100" bestFit="1" customWidth="1"/>
    <col min="9992" max="9992" width="17.28515625" style="100" customWidth="1"/>
    <col min="9993" max="9993" width="16.7109375" style="100" customWidth="1"/>
    <col min="9994" max="9994" width="11.42578125" style="100"/>
    <col min="9995" max="9995" width="16.28515625" style="100" bestFit="1" customWidth="1"/>
    <col min="9996" max="9996" width="21.7109375" style="100" bestFit="1" customWidth="1"/>
    <col min="9997" max="10241" width="11.42578125" style="100"/>
    <col min="10242" max="10243" width="4.28515625" style="100" customWidth="1"/>
    <col min="10244" max="10244" width="5.5703125" style="100" customWidth="1"/>
    <col min="10245" max="10245" width="5.28515625" style="100" customWidth="1"/>
    <col min="10246" max="10246" width="44.7109375" style="100" customWidth="1"/>
    <col min="10247" max="10247" width="15.85546875" style="100" bestFit="1" customWidth="1"/>
    <col min="10248" max="10248" width="17.28515625" style="100" customWidth="1"/>
    <col min="10249" max="10249" width="16.7109375" style="100" customWidth="1"/>
    <col min="10250" max="10250" width="11.42578125" style="100"/>
    <col min="10251" max="10251" width="16.28515625" style="100" bestFit="1" customWidth="1"/>
    <col min="10252" max="10252" width="21.7109375" style="100" bestFit="1" customWidth="1"/>
    <col min="10253" max="10497" width="11.42578125" style="100"/>
    <col min="10498" max="10499" width="4.28515625" style="100" customWidth="1"/>
    <col min="10500" max="10500" width="5.5703125" style="100" customWidth="1"/>
    <col min="10501" max="10501" width="5.28515625" style="100" customWidth="1"/>
    <col min="10502" max="10502" width="44.7109375" style="100" customWidth="1"/>
    <col min="10503" max="10503" width="15.85546875" style="100" bestFit="1" customWidth="1"/>
    <col min="10504" max="10504" width="17.28515625" style="100" customWidth="1"/>
    <col min="10505" max="10505" width="16.7109375" style="100" customWidth="1"/>
    <col min="10506" max="10506" width="11.42578125" style="100"/>
    <col min="10507" max="10507" width="16.28515625" style="100" bestFit="1" customWidth="1"/>
    <col min="10508" max="10508" width="21.7109375" style="100" bestFit="1" customWidth="1"/>
    <col min="10509" max="10753" width="11.42578125" style="100"/>
    <col min="10754" max="10755" width="4.28515625" style="100" customWidth="1"/>
    <col min="10756" max="10756" width="5.5703125" style="100" customWidth="1"/>
    <col min="10757" max="10757" width="5.28515625" style="100" customWidth="1"/>
    <col min="10758" max="10758" width="44.7109375" style="100" customWidth="1"/>
    <col min="10759" max="10759" width="15.85546875" style="100" bestFit="1" customWidth="1"/>
    <col min="10760" max="10760" width="17.28515625" style="100" customWidth="1"/>
    <col min="10761" max="10761" width="16.7109375" style="100" customWidth="1"/>
    <col min="10762" max="10762" width="11.42578125" style="100"/>
    <col min="10763" max="10763" width="16.28515625" style="100" bestFit="1" customWidth="1"/>
    <col min="10764" max="10764" width="21.7109375" style="100" bestFit="1" customWidth="1"/>
    <col min="10765" max="11009" width="11.42578125" style="100"/>
    <col min="11010" max="11011" width="4.28515625" style="100" customWidth="1"/>
    <col min="11012" max="11012" width="5.5703125" style="100" customWidth="1"/>
    <col min="11013" max="11013" width="5.28515625" style="100" customWidth="1"/>
    <col min="11014" max="11014" width="44.7109375" style="100" customWidth="1"/>
    <col min="11015" max="11015" width="15.85546875" style="100" bestFit="1" customWidth="1"/>
    <col min="11016" max="11016" width="17.28515625" style="100" customWidth="1"/>
    <col min="11017" max="11017" width="16.7109375" style="100" customWidth="1"/>
    <col min="11018" max="11018" width="11.42578125" style="100"/>
    <col min="11019" max="11019" width="16.28515625" style="100" bestFit="1" customWidth="1"/>
    <col min="11020" max="11020" width="21.7109375" style="100" bestFit="1" customWidth="1"/>
    <col min="11021" max="11265" width="11.42578125" style="100"/>
    <col min="11266" max="11267" width="4.28515625" style="100" customWidth="1"/>
    <col min="11268" max="11268" width="5.5703125" style="100" customWidth="1"/>
    <col min="11269" max="11269" width="5.28515625" style="100" customWidth="1"/>
    <col min="11270" max="11270" width="44.7109375" style="100" customWidth="1"/>
    <col min="11271" max="11271" width="15.85546875" style="100" bestFit="1" customWidth="1"/>
    <col min="11272" max="11272" width="17.28515625" style="100" customWidth="1"/>
    <col min="11273" max="11273" width="16.7109375" style="100" customWidth="1"/>
    <col min="11274" max="11274" width="11.42578125" style="100"/>
    <col min="11275" max="11275" width="16.28515625" style="100" bestFit="1" customWidth="1"/>
    <col min="11276" max="11276" width="21.7109375" style="100" bestFit="1" customWidth="1"/>
    <col min="11277" max="11521" width="11.42578125" style="100"/>
    <col min="11522" max="11523" width="4.28515625" style="100" customWidth="1"/>
    <col min="11524" max="11524" width="5.5703125" style="100" customWidth="1"/>
    <col min="11525" max="11525" width="5.28515625" style="100" customWidth="1"/>
    <col min="11526" max="11526" width="44.7109375" style="100" customWidth="1"/>
    <col min="11527" max="11527" width="15.85546875" style="100" bestFit="1" customWidth="1"/>
    <col min="11528" max="11528" width="17.28515625" style="100" customWidth="1"/>
    <col min="11529" max="11529" width="16.7109375" style="100" customWidth="1"/>
    <col min="11530" max="11530" width="11.42578125" style="100"/>
    <col min="11531" max="11531" width="16.28515625" style="100" bestFit="1" customWidth="1"/>
    <col min="11532" max="11532" width="21.7109375" style="100" bestFit="1" customWidth="1"/>
    <col min="11533" max="11777" width="11.42578125" style="100"/>
    <col min="11778" max="11779" width="4.28515625" style="100" customWidth="1"/>
    <col min="11780" max="11780" width="5.5703125" style="100" customWidth="1"/>
    <col min="11781" max="11781" width="5.28515625" style="100" customWidth="1"/>
    <col min="11782" max="11782" width="44.7109375" style="100" customWidth="1"/>
    <col min="11783" max="11783" width="15.85546875" style="100" bestFit="1" customWidth="1"/>
    <col min="11784" max="11784" width="17.28515625" style="100" customWidth="1"/>
    <col min="11785" max="11785" width="16.7109375" style="100" customWidth="1"/>
    <col min="11786" max="11786" width="11.42578125" style="100"/>
    <col min="11787" max="11787" width="16.28515625" style="100" bestFit="1" customWidth="1"/>
    <col min="11788" max="11788" width="21.7109375" style="100" bestFit="1" customWidth="1"/>
    <col min="11789" max="12033" width="11.42578125" style="100"/>
    <col min="12034" max="12035" width="4.28515625" style="100" customWidth="1"/>
    <col min="12036" max="12036" width="5.5703125" style="100" customWidth="1"/>
    <col min="12037" max="12037" width="5.28515625" style="100" customWidth="1"/>
    <col min="12038" max="12038" width="44.7109375" style="100" customWidth="1"/>
    <col min="12039" max="12039" width="15.85546875" style="100" bestFit="1" customWidth="1"/>
    <col min="12040" max="12040" width="17.28515625" style="100" customWidth="1"/>
    <col min="12041" max="12041" width="16.7109375" style="100" customWidth="1"/>
    <col min="12042" max="12042" width="11.42578125" style="100"/>
    <col min="12043" max="12043" width="16.28515625" style="100" bestFit="1" customWidth="1"/>
    <col min="12044" max="12044" width="21.7109375" style="100" bestFit="1" customWidth="1"/>
    <col min="12045" max="12289" width="11.42578125" style="100"/>
    <col min="12290" max="12291" width="4.28515625" style="100" customWidth="1"/>
    <col min="12292" max="12292" width="5.5703125" style="100" customWidth="1"/>
    <col min="12293" max="12293" width="5.28515625" style="100" customWidth="1"/>
    <col min="12294" max="12294" width="44.7109375" style="100" customWidth="1"/>
    <col min="12295" max="12295" width="15.85546875" style="100" bestFit="1" customWidth="1"/>
    <col min="12296" max="12296" width="17.28515625" style="100" customWidth="1"/>
    <col min="12297" max="12297" width="16.7109375" style="100" customWidth="1"/>
    <col min="12298" max="12298" width="11.42578125" style="100"/>
    <col min="12299" max="12299" width="16.28515625" style="100" bestFit="1" customWidth="1"/>
    <col min="12300" max="12300" width="21.7109375" style="100" bestFit="1" customWidth="1"/>
    <col min="12301" max="12545" width="11.42578125" style="100"/>
    <col min="12546" max="12547" width="4.28515625" style="100" customWidth="1"/>
    <col min="12548" max="12548" width="5.5703125" style="100" customWidth="1"/>
    <col min="12549" max="12549" width="5.28515625" style="100" customWidth="1"/>
    <col min="12550" max="12550" width="44.7109375" style="100" customWidth="1"/>
    <col min="12551" max="12551" width="15.85546875" style="100" bestFit="1" customWidth="1"/>
    <col min="12552" max="12552" width="17.28515625" style="100" customWidth="1"/>
    <col min="12553" max="12553" width="16.7109375" style="100" customWidth="1"/>
    <col min="12554" max="12554" width="11.42578125" style="100"/>
    <col min="12555" max="12555" width="16.28515625" style="100" bestFit="1" customWidth="1"/>
    <col min="12556" max="12556" width="21.7109375" style="100" bestFit="1" customWidth="1"/>
    <col min="12557" max="12801" width="11.42578125" style="100"/>
    <col min="12802" max="12803" width="4.28515625" style="100" customWidth="1"/>
    <col min="12804" max="12804" width="5.5703125" style="100" customWidth="1"/>
    <col min="12805" max="12805" width="5.28515625" style="100" customWidth="1"/>
    <col min="12806" max="12806" width="44.7109375" style="100" customWidth="1"/>
    <col min="12807" max="12807" width="15.85546875" style="100" bestFit="1" customWidth="1"/>
    <col min="12808" max="12808" width="17.28515625" style="100" customWidth="1"/>
    <col min="12809" max="12809" width="16.7109375" style="100" customWidth="1"/>
    <col min="12810" max="12810" width="11.42578125" style="100"/>
    <col min="12811" max="12811" width="16.28515625" style="100" bestFit="1" customWidth="1"/>
    <col min="12812" max="12812" width="21.7109375" style="100" bestFit="1" customWidth="1"/>
    <col min="12813" max="13057" width="11.42578125" style="100"/>
    <col min="13058" max="13059" width="4.28515625" style="100" customWidth="1"/>
    <col min="13060" max="13060" width="5.5703125" style="100" customWidth="1"/>
    <col min="13061" max="13061" width="5.28515625" style="100" customWidth="1"/>
    <col min="13062" max="13062" width="44.7109375" style="100" customWidth="1"/>
    <col min="13063" max="13063" width="15.85546875" style="100" bestFit="1" customWidth="1"/>
    <col min="13064" max="13064" width="17.28515625" style="100" customWidth="1"/>
    <col min="13065" max="13065" width="16.7109375" style="100" customWidth="1"/>
    <col min="13066" max="13066" width="11.42578125" style="100"/>
    <col min="13067" max="13067" width="16.28515625" style="100" bestFit="1" customWidth="1"/>
    <col min="13068" max="13068" width="21.7109375" style="100" bestFit="1" customWidth="1"/>
    <col min="13069" max="13313" width="11.42578125" style="100"/>
    <col min="13314" max="13315" width="4.28515625" style="100" customWidth="1"/>
    <col min="13316" max="13316" width="5.5703125" style="100" customWidth="1"/>
    <col min="13317" max="13317" width="5.28515625" style="100" customWidth="1"/>
    <col min="13318" max="13318" width="44.7109375" style="100" customWidth="1"/>
    <col min="13319" max="13319" width="15.85546875" style="100" bestFit="1" customWidth="1"/>
    <col min="13320" max="13320" width="17.28515625" style="100" customWidth="1"/>
    <col min="13321" max="13321" width="16.7109375" style="100" customWidth="1"/>
    <col min="13322" max="13322" width="11.42578125" style="100"/>
    <col min="13323" max="13323" width="16.28515625" style="100" bestFit="1" customWidth="1"/>
    <col min="13324" max="13324" width="21.7109375" style="100" bestFit="1" customWidth="1"/>
    <col min="13325" max="13569" width="11.42578125" style="100"/>
    <col min="13570" max="13571" width="4.28515625" style="100" customWidth="1"/>
    <col min="13572" max="13572" width="5.5703125" style="100" customWidth="1"/>
    <col min="13573" max="13573" width="5.28515625" style="100" customWidth="1"/>
    <col min="13574" max="13574" width="44.7109375" style="100" customWidth="1"/>
    <col min="13575" max="13575" width="15.85546875" style="100" bestFit="1" customWidth="1"/>
    <col min="13576" max="13576" width="17.28515625" style="100" customWidth="1"/>
    <col min="13577" max="13577" width="16.7109375" style="100" customWidth="1"/>
    <col min="13578" max="13578" width="11.42578125" style="100"/>
    <col min="13579" max="13579" width="16.28515625" style="100" bestFit="1" customWidth="1"/>
    <col min="13580" max="13580" width="21.7109375" style="100" bestFit="1" customWidth="1"/>
    <col min="13581" max="13825" width="11.42578125" style="100"/>
    <col min="13826" max="13827" width="4.28515625" style="100" customWidth="1"/>
    <col min="13828" max="13828" width="5.5703125" style="100" customWidth="1"/>
    <col min="13829" max="13829" width="5.28515625" style="100" customWidth="1"/>
    <col min="13830" max="13830" width="44.7109375" style="100" customWidth="1"/>
    <col min="13831" max="13831" width="15.85546875" style="100" bestFit="1" customWidth="1"/>
    <col min="13832" max="13832" width="17.28515625" style="100" customWidth="1"/>
    <col min="13833" max="13833" width="16.7109375" style="100" customWidth="1"/>
    <col min="13834" max="13834" width="11.42578125" style="100"/>
    <col min="13835" max="13835" width="16.28515625" style="100" bestFit="1" customWidth="1"/>
    <col min="13836" max="13836" width="21.7109375" style="100" bestFit="1" customWidth="1"/>
    <col min="13837" max="14081" width="11.42578125" style="100"/>
    <col min="14082" max="14083" width="4.28515625" style="100" customWidth="1"/>
    <col min="14084" max="14084" width="5.5703125" style="100" customWidth="1"/>
    <col min="14085" max="14085" width="5.28515625" style="100" customWidth="1"/>
    <col min="14086" max="14086" width="44.7109375" style="100" customWidth="1"/>
    <col min="14087" max="14087" width="15.85546875" style="100" bestFit="1" customWidth="1"/>
    <col min="14088" max="14088" width="17.28515625" style="100" customWidth="1"/>
    <col min="14089" max="14089" width="16.7109375" style="100" customWidth="1"/>
    <col min="14090" max="14090" width="11.42578125" style="100"/>
    <col min="14091" max="14091" width="16.28515625" style="100" bestFit="1" customWidth="1"/>
    <col min="14092" max="14092" width="21.7109375" style="100" bestFit="1" customWidth="1"/>
    <col min="14093" max="14337" width="11.42578125" style="100"/>
    <col min="14338" max="14339" width="4.28515625" style="100" customWidth="1"/>
    <col min="14340" max="14340" width="5.5703125" style="100" customWidth="1"/>
    <col min="14341" max="14341" width="5.28515625" style="100" customWidth="1"/>
    <col min="14342" max="14342" width="44.7109375" style="100" customWidth="1"/>
    <col min="14343" max="14343" width="15.85546875" style="100" bestFit="1" customWidth="1"/>
    <col min="14344" max="14344" width="17.28515625" style="100" customWidth="1"/>
    <col min="14345" max="14345" width="16.7109375" style="100" customWidth="1"/>
    <col min="14346" max="14346" width="11.42578125" style="100"/>
    <col min="14347" max="14347" width="16.28515625" style="100" bestFit="1" customWidth="1"/>
    <col min="14348" max="14348" width="21.7109375" style="100" bestFit="1" customWidth="1"/>
    <col min="14349" max="14593" width="11.42578125" style="100"/>
    <col min="14594" max="14595" width="4.28515625" style="100" customWidth="1"/>
    <col min="14596" max="14596" width="5.5703125" style="100" customWidth="1"/>
    <col min="14597" max="14597" width="5.28515625" style="100" customWidth="1"/>
    <col min="14598" max="14598" width="44.7109375" style="100" customWidth="1"/>
    <col min="14599" max="14599" width="15.85546875" style="100" bestFit="1" customWidth="1"/>
    <col min="14600" max="14600" width="17.28515625" style="100" customWidth="1"/>
    <col min="14601" max="14601" width="16.7109375" style="100" customWidth="1"/>
    <col min="14602" max="14602" width="11.42578125" style="100"/>
    <col min="14603" max="14603" width="16.28515625" style="100" bestFit="1" customWidth="1"/>
    <col min="14604" max="14604" width="21.7109375" style="100" bestFit="1" customWidth="1"/>
    <col min="14605" max="14849" width="11.42578125" style="100"/>
    <col min="14850" max="14851" width="4.28515625" style="100" customWidth="1"/>
    <col min="14852" max="14852" width="5.5703125" style="100" customWidth="1"/>
    <col min="14853" max="14853" width="5.28515625" style="100" customWidth="1"/>
    <col min="14854" max="14854" width="44.7109375" style="100" customWidth="1"/>
    <col min="14855" max="14855" width="15.85546875" style="100" bestFit="1" customWidth="1"/>
    <col min="14856" max="14856" width="17.28515625" style="100" customWidth="1"/>
    <col min="14857" max="14857" width="16.7109375" style="100" customWidth="1"/>
    <col min="14858" max="14858" width="11.42578125" style="100"/>
    <col min="14859" max="14859" width="16.28515625" style="100" bestFit="1" customWidth="1"/>
    <col min="14860" max="14860" width="21.7109375" style="100" bestFit="1" customWidth="1"/>
    <col min="14861" max="15105" width="11.42578125" style="100"/>
    <col min="15106" max="15107" width="4.28515625" style="100" customWidth="1"/>
    <col min="15108" max="15108" width="5.5703125" style="100" customWidth="1"/>
    <col min="15109" max="15109" width="5.28515625" style="100" customWidth="1"/>
    <col min="15110" max="15110" width="44.7109375" style="100" customWidth="1"/>
    <col min="15111" max="15111" width="15.85546875" style="100" bestFit="1" customWidth="1"/>
    <col min="15112" max="15112" width="17.28515625" style="100" customWidth="1"/>
    <col min="15113" max="15113" width="16.7109375" style="100" customWidth="1"/>
    <col min="15114" max="15114" width="11.42578125" style="100"/>
    <col min="15115" max="15115" width="16.28515625" style="100" bestFit="1" customWidth="1"/>
    <col min="15116" max="15116" width="21.7109375" style="100" bestFit="1" customWidth="1"/>
    <col min="15117" max="15361" width="11.42578125" style="100"/>
    <col min="15362" max="15363" width="4.28515625" style="100" customWidth="1"/>
    <col min="15364" max="15364" width="5.5703125" style="100" customWidth="1"/>
    <col min="15365" max="15365" width="5.28515625" style="100" customWidth="1"/>
    <col min="15366" max="15366" width="44.7109375" style="100" customWidth="1"/>
    <col min="15367" max="15367" width="15.85546875" style="100" bestFit="1" customWidth="1"/>
    <col min="15368" max="15368" width="17.28515625" style="100" customWidth="1"/>
    <col min="15369" max="15369" width="16.7109375" style="100" customWidth="1"/>
    <col min="15370" max="15370" width="11.42578125" style="100"/>
    <col min="15371" max="15371" width="16.28515625" style="100" bestFit="1" customWidth="1"/>
    <col min="15372" max="15372" width="21.7109375" style="100" bestFit="1" customWidth="1"/>
    <col min="15373" max="15617" width="11.42578125" style="100"/>
    <col min="15618" max="15619" width="4.28515625" style="100" customWidth="1"/>
    <col min="15620" max="15620" width="5.5703125" style="100" customWidth="1"/>
    <col min="15621" max="15621" width="5.28515625" style="100" customWidth="1"/>
    <col min="15622" max="15622" width="44.7109375" style="100" customWidth="1"/>
    <col min="15623" max="15623" width="15.85546875" style="100" bestFit="1" customWidth="1"/>
    <col min="15624" max="15624" width="17.28515625" style="100" customWidth="1"/>
    <col min="15625" max="15625" width="16.7109375" style="100" customWidth="1"/>
    <col min="15626" max="15626" width="11.42578125" style="100"/>
    <col min="15627" max="15627" width="16.28515625" style="100" bestFit="1" customWidth="1"/>
    <col min="15628" max="15628" width="21.7109375" style="100" bestFit="1" customWidth="1"/>
    <col min="15629" max="15873" width="11.42578125" style="100"/>
    <col min="15874" max="15875" width="4.28515625" style="100" customWidth="1"/>
    <col min="15876" max="15876" width="5.5703125" style="100" customWidth="1"/>
    <col min="15877" max="15877" width="5.28515625" style="100" customWidth="1"/>
    <col min="15878" max="15878" width="44.7109375" style="100" customWidth="1"/>
    <col min="15879" max="15879" width="15.85546875" style="100" bestFit="1" customWidth="1"/>
    <col min="15880" max="15880" width="17.28515625" style="100" customWidth="1"/>
    <col min="15881" max="15881" width="16.7109375" style="100" customWidth="1"/>
    <col min="15882" max="15882" width="11.42578125" style="100"/>
    <col min="15883" max="15883" width="16.28515625" style="100" bestFit="1" customWidth="1"/>
    <col min="15884" max="15884" width="21.7109375" style="100" bestFit="1" customWidth="1"/>
    <col min="15885" max="16129" width="11.42578125" style="100"/>
    <col min="16130" max="16131" width="4.28515625" style="100" customWidth="1"/>
    <col min="16132" max="16132" width="5.5703125" style="100" customWidth="1"/>
    <col min="16133" max="16133" width="5.28515625" style="100" customWidth="1"/>
    <col min="16134" max="16134" width="44.7109375" style="100" customWidth="1"/>
    <col min="16135" max="16135" width="15.85546875" style="100" bestFit="1" customWidth="1"/>
    <col min="16136" max="16136" width="17.28515625" style="100" customWidth="1"/>
    <col min="16137" max="16137" width="16.7109375" style="100" customWidth="1"/>
    <col min="16138" max="16138" width="11.42578125" style="100"/>
    <col min="16139" max="16139" width="16.28515625" style="100" bestFit="1" customWidth="1"/>
    <col min="16140" max="16140" width="21.7109375" style="100" bestFit="1" customWidth="1"/>
    <col min="16141" max="16384" width="11.42578125" style="100"/>
  </cols>
  <sheetData>
    <row r="1" spans="1:13" s="15" customFormat="1" x14ac:dyDescent="0.2">
      <c r="A1" s="1" t="s">
        <v>33</v>
      </c>
      <c r="B1" s="74"/>
      <c r="C1" s="60"/>
      <c r="D1" s="1"/>
      <c r="I1" s="95"/>
    </row>
    <row r="2" spans="1:13" s="15" customFormat="1" x14ac:dyDescent="0.2">
      <c r="A2" s="1" t="s">
        <v>34</v>
      </c>
      <c r="B2" s="74"/>
      <c r="C2" s="60"/>
      <c r="D2" s="1"/>
      <c r="I2" s="95"/>
    </row>
    <row r="3" spans="1:13" s="15" customFormat="1" x14ac:dyDescent="0.2">
      <c r="A3" s="1" t="s">
        <v>158</v>
      </c>
      <c r="B3" s="74"/>
      <c r="C3" s="60">
        <v>11068</v>
      </c>
      <c r="D3" s="1"/>
      <c r="I3" s="95"/>
    </row>
    <row r="4" spans="1:13" s="15" customFormat="1" ht="14.25" customHeight="1" x14ac:dyDescent="0.2">
      <c r="A4" s="145" t="s">
        <v>159</v>
      </c>
      <c r="B4" s="145"/>
      <c r="C4" s="60">
        <v>18</v>
      </c>
      <c r="D4" s="1"/>
      <c r="I4" s="95"/>
    </row>
    <row r="5" spans="1:13" s="15" customFormat="1" x14ac:dyDescent="0.2">
      <c r="A5" s="1" t="s">
        <v>160</v>
      </c>
      <c r="B5" s="74"/>
      <c r="C5" s="60">
        <v>263</v>
      </c>
      <c r="D5" s="1"/>
      <c r="I5" s="95"/>
    </row>
    <row r="6" spans="1:13" s="15" customFormat="1" x14ac:dyDescent="0.2">
      <c r="A6" s="1" t="s">
        <v>203</v>
      </c>
      <c r="B6" s="74"/>
      <c r="C6" s="60"/>
      <c r="D6" s="1"/>
      <c r="I6" s="95"/>
    </row>
    <row r="7" spans="1:13" s="15" customFormat="1" ht="12.95" customHeight="1" x14ac:dyDescent="0.2">
      <c r="A7" s="1" t="s">
        <v>22</v>
      </c>
      <c r="B7" s="74"/>
      <c r="C7" s="49" t="s">
        <v>258</v>
      </c>
      <c r="I7" s="55"/>
    </row>
    <row r="8" spans="1:13" s="15" customFormat="1" ht="12.95" customHeight="1" x14ac:dyDescent="0.2">
      <c r="A8" s="1" t="s">
        <v>23</v>
      </c>
      <c r="B8" s="74"/>
      <c r="C8" s="49" t="s">
        <v>259</v>
      </c>
      <c r="I8" s="55"/>
      <c r="L8" s="50"/>
      <c r="M8" s="50"/>
    </row>
    <row r="9" spans="1:13" s="15" customFormat="1" ht="12.95" customHeight="1" x14ac:dyDescent="0.2">
      <c r="A9" s="1" t="s">
        <v>24</v>
      </c>
      <c r="B9" s="140" t="s">
        <v>256</v>
      </c>
      <c r="C9" s="140"/>
      <c r="D9" s="140"/>
      <c r="I9" s="55"/>
    </row>
    <row r="10" spans="1:13" ht="15" x14ac:dyDescent="0.25">
      <c r="A10" s="164"/>
      <c r="B10" s="164"/>
      <c r="C10" s="164"/>
      <c r="D10" s="164"/>
      <c r="E10" s="164"/>
      <c r="F10" s="164"/>
      <c r="G10" s="164"/>
      <c r="H10" s="164"/>
      <c r="I10" s="164"/>
    </row>
    <row r="11" spans="1:13" ht="43.5" customHeight="1" x14ac:dyDescent="0.2">
      <c r="A11" s="157" t="s">
        <v>250</v>
      </c>
      <c r="B11" s="157"/>
      <c r="C11" s="157"/>
      <c r="D11" s="157"/>
      <c r="E11" s="157"/>
      <c r="F11" s="157"/>
      <c r="G11" s="157"/>
      <c r="H11" s="157"/>
      <c r="I11" s="157"/>
    </row>
    <row r="12" spans="1:13" s="101" customFormat="1" ht="18" x14ac:dyDescent="0.2">
      <c r="A12" s="157" t="s">
        <v>222</v>
      </c>
      <c r="B12" s="157"/>
      <c r="C12" s="157"/>
      <c r="D12" s="157"/>
      <c r="E12" s="157"/>
      <c r="F12" s="157"/>
      <c r="G12" s="157"/>
      <c r="H12" s="165"/>
      <c r="I12" s="165"/>
    </row>
    <row r="13" spans="1:13" ht="18" x14ac:dyDescent="0.25">
      <c r="A13" s="102"/>
      <c r="B13" s="103"/>
      <c r="C13" s="103"/>
      <c r="D13" s="103"/>
      <c r="E13" s="103"/>
    </row>
    <row r="14" spans="1:13" ht="26.25" x14ac:dyDescent="0.25">
      <c r="A14" s="104"/>
      <c r="B14" s="105"/>
      <c r="C14" s="105"/>
      <c r="D14" s="106"/>
      <c r="E14" s="107"/>
      <c r="F14" s="108" t="s">
        <v>239</v>
      </c>
      <c r="G14" s="108" t="s">
        <v>249</v>
      </c>
      <c r="H14" s="108" t="s">
        <v>223</v>
      </c>
      <c r="I14" s="109" t="s">
        <v>224</v>
      </c>
      <c r="J14" s="110"/>
    </row>
    <row r="15" spans="1:13" ht="15.75" x14ac:dyDescent="0.25">
      <c r="A15" s="166" t="s">
        <v>225</v>
      </c>
      <c r="B15" s="152"/>
      <c r="C15" s="152"/>
      <c r="D15" s="152"/>
      <c r="E15" s="167"/>
      <c r="F15" s="111">
        <v>14555040</v>
      </c>
      <c r="G15" s="111">
        <v>15790407</v>
      </c>
      <c r="H15" s="111">
        <f>H16+H17</f>
        <v>12927855</v>
      </c>
      <c r="I15" s="111">
        <f>+I16+I17</f>
        <v>12927855</v>
      </c>
      <c r="J15" s="112"/>
    </row>
    <row r="16" spans="1:13" ht="15.75" x14ac:dyDescent="0.25">
      <c r="A16" s="149" t="s">
        <v>3</v>
      </c>
      <c r="B16" s="150"/>
      <c r="C16" s="150"/>
      <c r="D16" s="150"/>
      <c r="E16" s="156"/>
      <c r="F16" s="113">
        <v>14555040</v>
      </c>
      <c r="G16" s="113">
        <v>15790407</v>
      </c>
      <c r="H16" s="113">
        <v>12927855</v>
      </c>
      <c r="I16" s="113">
        <v>12927855</v>
      </c>
    </row>
    <row r="17" spans="1:12" ht="15.75" x14ac:dyDescent="0.25">
      <c r="A17" s="168" t="s">
        <v>226</v>
      </c>
      <c r="B17" s="156"/>
      <c r="C17" s="156"/>
      <c r="D17" s="156"/>
      <c r="E17" s="156"/>
      <c r="F17" s="113">
        <v>0</v>
      </c>
      <c r="G17" s="113">
        <v>0</v>
      </c>
      <c r="H17" s="113">
        <v>0</v>
      </c>
      <c r="I17" s="113">
        <v>0</v>
      </c>
    </row>
    <row r="18" spans="1:12" ht="15.75" x14ac:dyDescent="0.25">
      <c r="A18" s="114" t="s">
        <v>227</v>
      </c>
      <c r="B18" s="115"/>
      <c r="C18" s="115"/>
      <c r="D18" s="115"/>
      <c r="E18" s="115"/>
      <c r="F18" s="111">
        <v>14530059</v>
      </c>
      <c r="G18" s="111">
        <v>15780215</v>
      </c>
      <c r="H18" s="111">
        <f>+H19+H20</f>
        <v>12927855</v>
      </c>
      <c r="I18" s="111">
        <f>+I19+I20</f>
        <v>12927855</v>
      </c>
    </row>
    <row r="19" spans="1:12" ht="15.75" x14ac:dyDescent="0.25">
      <c r="A19" s="153" t="s">
        <v>228</v>
      </c>
      <c r="B19" s="150"/>
      <c r="C19" s="150"/>
      <c r="D19" s="150"/>
      <c r="E19" s="154"/>
      <c r="F19" s="113">
        <v>14250059</v>
      </c>
      <c r="G19" s="113">
        <v>15418215</v>
      </c>
      <c r="H19" s="113">
        <v>12747855</v>
      </c>
      <c r="I19" s="116">
        <v>12747855</v>
      </c>
      <c r="J19" s="117"/>
      <c r="K19" s="117"/>
    </row>
    <row r="20" spans="1:12" ht="15.75" x14ac:dyDescent="0.25">
      <c r="A20" s="155" t="s">
        <v>170</v>
      </c>
      <c r="B20" s="156"/>
      <c r="C20" s="156"/>
      <c r="D20" s="156"/>
      <c r="E20" s="156"/>
      <c r="F20" s="118">
        <v>280000</v>
      </c>
      <c r="G20" s="118">
        <v>362000</v>
      </c>
      <c r="H20" s="118">
        <v>180000</v>
      </c>
      <c r="I20" s="116">
        <v>180000</v>
      </c>
      <c r="J20" s="117"/>
      <c r="K20" s="117"/>
    </row>
    <row r="21" spans="1:12" ht="15.75" x14ac:dyDescent="0.25">
      <c r="A21" s="151" t="s">
        <v>229</v>
      </c>
      <c r="B21" s="152"/>
      <c r="C21" s="152"/>
      <c r="D21" s="152"/>
      <c r="E21" s="152"/>
      <c r="F21" s="119">
        <f>+F15-F18</f>
        <v>24981</v>
      </c>
      <c r="G21" s="119">
        <f>+G15-G18</f>
        <v>10192</v>
      </c>
      <c r="H21" s="119">
        <f>+H15-H18</f>
        <v>0</v>
      </c>
      <c r="I21" s="119">
        <f>+I15-I18</f>
        <v>0</v>
      </c>
      <c r="K21" s="117"/>
    </row>
    <row r="22" spans="1:12" ht="18" x14ac:dyDescent="0.2">
      <c r="A22" s="157"/>
      <c r="B22" s="147"/>
      <c r="C22" s="147"/>
      <c r="D22" s="147"/>
      <c r="E22" s="147"/>
      <c r="F22" s="148"/>
      <c r="G22" s="148"/>
      <c r="H22" s="148"/>
      <c r="I22" s="148"/>
    </row>
    <row r="23" spans="1:12" ht="26.25" x14ac:dyDescent="0.25">
      <c r="A23" s="104"/>
      <c r="B23" s="105"/>
      <c r="C23" s="105"/>
      <c r="D23" s="106"/>
      <c r="E23" s="107"/>
      <c r="F23" s="108" t="s">
        <v>238</v>
      </c>
      <c r="G23" s="108" t="s">
        <v>241</v>
      </c>
      <c r="H23" s="108" t="s">
        <v>223</v>
      </c>
      <c r="I23" s="109" t="s">
        <v>224</v>
      </c>
      <c r="K23" s="117"/>
    </row>
    <row r="24" spans="1:12" ht="15.75" x14ac:dyDescent="0.25">
      <c r="A24" s="158" t="s">
        <v>230</v>
      </c>
      <c r="B24" s="159"/>
      <c r="C24" s="159"/>
      <c r="D24" s="159"/>
      <c r="E24" s="160"/>
      <c r="F24" s="120">
        <v>-24981</v>
      </c>
      <c r="G24" s="120">
        <v>-10192</v>
      </c>
      <c r="H24" s="120">
        <v>0</v>
      </c>
      <c r="I24" s="121">
        <v>0</v>
      </c>
      <c r="K24" s="117"/>
    </row>
    <row r="25" spans="1:12" ht="15.75" x14ac:dyDescent="0.25">
      <c r="A25" s="161" t="s">
        <v>231</v>
      </c>
      <c r="B25" s="162"/>
      <c r="C25" s="162"/>
      <c r="D25" s="162"/>
      <c r="E25" s="163"/>
      <c r="F25" s="122">
        <v>-24981</v>
      </c>
      <c r="G25" s="122">
        <v>-10192</v>
      </c>
      <c r="H25" s="122">
        <v>0</v>
      </c>
      <c r="I25" s="119">
        <v>0</v>
      </c>
      <c r="K25" s="117"/>
    </row>
    <row r="26" spans="1:12" s="123" customFormat="1" ht="18" x14ac:dyDescent="0.25">
      <c r="A26" s="146"/>
      <c r="B26" s="147"/>
      <c r="C26" s="147"/>
      <c r="D26" s="147"/>
      <c r="E26" s="147"/>
      <c r="F26" s="148"/>
      <c r="G26" s="148"/>
      <c r="H26" s="148"/>
      <c r="I26" s="148"/>
      <c r="K26" s="124"/>
    </row>
    <row r="27" spans="1:12" s="123" customFormat="1" ht="26.25" x14ac:dyDescent="0.25">
      <c r="A27" s="104"/>
      <c r="B27" s="105"/>
      <c r="C27" s="105"/>
      <c r="D27" s="106"/>
      <c r="E27" s="107"/>
      <c r="F27" s="108" t="s">
        <v>240</v>
      </c>
      <c r="G27" s="108" t="s">
        <v>240</v>
      </c>
      <c r="H27" s="108" t="s">
        <v>223</v>
      </c>
      <c r="I27" s="109" t="s">
        <v>224</v>
      </c>
      <c r="K27" s="124"/>
      <c r="L27" s="124"/>
    </row>
    <row r="28" spans="1:12" s="123" customFormat="1" ht="18" x14ac:dyDescent="0.25">
      <c r="A28" s="149" t="s">
        <v>232</v>
      </c>
      <c r="B28" s="150"/>
      <c r="C28" s="150"/>
      <c r="D28" s="150"/>
      <c r="E28" s="150"/>
      <c r="F28" s="118"/>
      <c r="G28" s="118"/>
      <c r="H28" s="118"/>
      <c r="I28" s="118"/>
      <c r="K28" s="124"/>
    </row>
    <row r="29" spans="1:12" s="123" customFormat="1" ht="18" x14ac:dyDescent="0.25">
      <c r="A29" s="149" t="s">
        <v>233</v>
      </c>
      <c r="B29" s="150"/>
      <c r="C29" s="150"/>
      <c r="D29" s="150"/>
      <c r="E29" s="150"/>
      <c r="F29" s="118"/>
      <c r="G29" s="118"/>
      <c r="H29" s="118"/>
      <c r="I29" s="118"/>
    </row>
    <row r="30" spans="1:12" s="123" customFormat="1" ht="18" x14ac:dyDescent="0.25">
      <c r="A30" s="151" t="s">
        <v>234</v>
      </c>
      <c r="B30" s="152"/>
      <c r="C30" s="152"/>
      <c r="D30" s="152"/>
      <c r="E30" s="152"/>
      <c r="F30" s="111">
        <v>0</v>
      </c>
      <c r="G30" s="111">
        <v>0</v>
      </c>
      <c r="H30" s="111">
        <f>H28-H29</f>
        <v>0</v>
      </c>
      <c r="I30" s="111">
        <f>I28-I29</f>
        <v>0</v>
      </c>
      <c r="K30" s="125"/>
      <c r="L30" s="124"/>
    </row>
    <row r="31" spans="1:12" s="123" customFormat="1" ht="18" x14ac:dyDescent="0.25">
      <c r="A31" s="146"/>
      <c r="B31" s="147"/>
      <c r="C31" s="147"/>
      <c r="D31" s="147"/>
      <c r="E31" s="147"/>
      <c r="F31" s="148"/>
      <c r="G31" s="148"/>
      <c r="H31" s="148"/>
      <c r="I31" s="148"/>
    </row>
    <row r="32" spans="1:12" s="123" customFormat="1" ht="18" x14ac:dyDescent="0.25">
      <c r="A32" s="153" t="s">
        <v>235</v>
      </c>
      <c r="B32" s="150"/>
      <c r="C32" s="150"/>
      <c r="D32" s="150"/>
      <c r="E32" s="150"/>
      <c r="F32" s="118">
        <f>F21+F25+F30</f>
        <v>0</v>
      </c>
      <c r="G32" s="118">
        <f>G21+G25+G30</f>
        <v>0</v>
      </c>
      <c r="H32" s="118">
        <f>H21+H25+H30</f>
        <v>0</v>
      </c>
      <c r="I32" s="118">
        <f t="shared" ref="I32" si="0">I21+I25+I30</f>
        <v>0</v>
      </c>
    </row>
    <row r="33" spans="1:10" s="123" customFormat="1" ht="18" customHeight="1" x14ac:dyDescent="0.25">
      <c r="A33" s="126"/>
      <c r="B33" s="103"/>
      <c r="C33" s="103"/>
      <c r="D33" s="103"/>
      <c r="E33" s="103"/>
    </row>
    <row r="34" spans="1:10" ht="13.5" x14ac:dyDescent="0.25">
      <c r="A34" s="141" t="s">
        <v>236</v>
      </c>
      <c r="B34" s="142"/>
      <c r="C34" s="142"/>
      <c r="D34" s="142"/>
      <c r="E34" s="142"/>
      <c r="F34" s="142"/>
      <c r="G34" s="142"/>
      <c r="H34" s="142"/>
      <c r="I34" s="142"/>
    </row>
    <row r="35" spans="1:10" x14ac:dyDescent="0.2">
      <c r="E35" s="128"/>
    </row>
    <row r="36" spans="1:10" customFormat="1" ht="51.75" customHeight="1" x14ac:dyDescent="0.2">
      <c r="A36" s="143" t="s">
        <v>260</v>
      </c>
      <c r="B36" s="143"/>
      <c r="C36" s="143"/>
      <c r="D36" s="143"/>
      <c r="E36" s="143"/>
      <c r="F36" s="132"/>
      <c r="G36" s="132"/>
      <c r="H36" s="143" t="s">
        <v>237</v>
      </c>
      <c r="I36" s="144"/>
      <c r="J36" s="131"/>
    </row>
    <row r="40" spans="1:10" x14ac:dyDescent="0.2">
      <c r="F40" s="117"/>
      <c r="G40" s="117"/>
      <c r="H40" s="117"/>
      <c r="I40" s="117"/>
    </row>
    <row r="41" spans="1:10" x14ac:dyDescent="0.2">
      <c r="F41" s="117"/>
      <c r="G41" s="117"/>
      <c r="H41" s="117"/>
      <c r="I41" s="117"/>
    </row>
    <row r="42" spans="1:10" x14ac:dyDescent="0.2">
      <c r="E42" s="129"/>
      <c r="F42" s="130"/>
      <c r="G42" s="130"/>
      <c r="H42" s="130"/>
      <c r="I42" s="130"/>
    </row>
    <row r="43" spans="1:10" x14ac:dyDescent="0.2">
      <c r="D43" s="100"/>
      <c r="E43" s="129"/>
      <c r="F43" s="117"/>
      <c r="G43" s="117"/>
      <c r="H43" s="117"/>
      <c r="I43" s="117"/>
    </row>
    <row r="44" spans="1:10" x14ac:dyDescent="0.2">
      <c r="D44" s="100"/>
      <c r="E44" s="129"/>
      <c r="F44" s="117"/>
      <c r="G44" s="117"/>
      <c r="H44" s="117"/>
      <c r="I44" s="117"/>
    </row>
    <row r="45" spans="1:10" x14ac:dyDescent="0.2">
      <c r="D45" s="100"/>
      <c r="E45" s="129"/>
      <c r="F45" s="117"/>
      <c r="G45" s="117"/>
      <c r="H45" s="117"/>
      <c r="I45" s="117"/>
    </row>
    <row r="46" spans="1:10" x14ac:dyDescent="0.2">
      <c r="D46" s="100"/>
      <c r="E46" s="129"/>
      <c r="F46" s="117"/>
      <c r="G46" s="117"/>
      <c r="H46" s="117"/>
      <c r="I46" s="117"/>
    </row>
    <row r="47" spans="1:10" x14ac:dyDescent="0.2">
      <c r="D47" s="100"/>
      <c r="E47" s="129"/>
    </row>
    <row r="52" spans="4:7" x14ac:dyDescent="0.2">
      <c r="D52" s="100"/>
      <c r="F52" s="117"/>
      <c r="G52" s="117"/>
    </row>
    <row r="53" spans="4:7" x14ac:dyDescent="0.2">
      <c r="D53" s="100"/>
      <c r="F53" s="117"/>
      <c r="G53" s="117"/>
    </row>
    <row r="54" spans="4:7" x14ac:dyDescent="0.2">
      <c r="D54" s="100"/>
      <c r="F54" s="117"/>
      <c r="G54" s="117"/>
    </row>
  </sheetData>
  <mergeCells count="23">
    <mergeCell ref="A25:E25"/>
    <mergeCell ref="A10:I10"/>
    <mergeCell ref="A11:I11"/>
    <mergeCell ref="A12:I12"/>
    <mergeCell ref="A15:E15"/>
    <mergeCell ref="A16:E16"/>
    <mergeCell ref="A17:E17"/>
    <mergeCell ref="A34:I34"/>
    <mergeCell ref="A36:E36"/>
    <mergeCell ref="H36:I36"/>
    <mergeCell ref="B9:D9"/>
    <mergeCell ref="A4:B4"/>
    <mergeCell ref="A26:I26"/>
    <mergeCell ref="A28:E28"/>
    <mergeCell ref="A29:E29"/>
    <mergeCell ref="A30:E30"/>
    <mergeCell ref="A31:I31"/>
    <mergeCell ref="A32:E32"/>
    <mergeCell ref="A19:E19"/>
    <mergeCell ref="A20:E20"/>
    <mergeCell ref="A21:E21"/>
    <mergeCell ref="A22:I22"/>
    <mergeCell ref="A24:E24"/>
  </mergeCells>
  <phoneticPr fontId="0" type="noConversion"/>
  <pageMargins left="0.75" right="0.75" top="1" bottom="1" header="0.5" footer="0.5"/>
  <pageSetup paperSize="9" scale="6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>
      <selection activeCell="E6" sqref="E6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 x14ac:dyDescent="0.2">
      <c r="B1" s="16" t="s">
        <v>27</v>
      </c>
      <c r="C1" s="17"/>
      <c r="D1" s="22"/>
      <c r="E1" s="22"/>
    </row>
    <row r="2" spans="2:5" x14ac:dyDescent="0.2">
      <c r="B2" s="16" t="s">
        <v>28</v>
      </c>
      <c r="C2" s="17"/>
      <c r="D2" s="22"/>
      <c r="E2" s="22"/>
    </row>
    <row r="3" spans="2:5" x14ac:dyDescent="0.2">
      <c r="B3" s="18"/>
      <c r="C3" s="18"/>
      <c r="D3" s="23"/>
      <c r="E3" s="23"/>
    </row>
    <row r="4" spans="2:5" ht="38.25" x14ac:dyDescent="0.2">
      <c r="B4" s="19" t="s">
        <v>29</v>
      </c>
      <c r="C4" s="18"/>
      <c r="D4" s="23"/>
      <c r="E4" s="23"/>
    </row>
    <row r="5" spans="2:5" x14ac:dyDescent="0.2">
      <c r="B5" s="18"/>
      <c r="C5" s="18"/>
      <c r="D5" s="23"/>
      <c r="E5" s="23"/>
    </row>
    <row r="6" spans="2:5" x14ac:dyDescent="0.2">
      <c r="B6" s="16" t="s">
        <v>30</v>
      </c>
      <c r="C6" s="17"/>
      <c r="D6" s="22"/>
      <c r="E6" s="24" t="s">
        <v>31</v>
      </c>
    </row>
    <row r="7" spans="2:5" ht="13.5" thickBot="1" x14ac:dyDescent="0.25">
      <c r="B7" s="18"/>
      <c r="C7" s="18"/>
      <c r="D7" s="23"/>
      <c r="E7" s="23"/>
    </row>
    <row r="8" spans="2:5" ht="39" thickBot="1" x14ac:dyDescent="0.25">
      <c r="B8" s="20" t="s">
        <v>32</v>
      </c>
      <c r="C8" s="21"/>
      <c r="D8" s="25"/>
      <c r="E8" s="26">
        <v>4</v>
      </c>
    </row>
    <row r="9" spans="2:5" x14ac:dyDescent="0.2">
      <c r="B9" s="18"/>
      <c r="C9" s="18"/>
      <c r="D9" s="23"/>
      <c r="E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PRIHODI</vt:lpstr>
      <vt:lpstr>RASHODI</vt:lpstr>
      <vt:lpstr>OPĆI DIO</vt:lpstr>
      <vt:lpstr>Izvještaj o kompatibilnosti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Ivanka Ocvirk</cp:lastModifiedBy>
  <cp:lastPrinted>2022-12-27T08:14:02Z</cp:lastPrinted>
  <dcterms:created xsi:type="dcterms:W3CDTF">2012-03-15T13:22:16Z</dcterms:created>
  <dcterms:modified xsi:type="dcterms:W3CDTF">2023-01-24T12:11:14Z</dcterms:modified>
</cp:coreProperties>
</file>